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.sladoljev\Documents\PRORAČUN 2021\Priprema proračuna 2021.-2023\"/>
    </mc:Choice>
  </mc:AlternateContent>
  <bookViews>
    <workbookView xWindow="-15" yWindow="-15" windowWidth="23250" windowHeight="6105" tabRatio="826" firstSheet="1" activeTab="1"/>
  </bookViews>
  <sheets>
    <sheet name="ANALIZA" sheetId="29" state="hidden" r:id="rId1"/>
    <sheet name="2021.-2023." sheetId="46" r:id="rId2"/>
  </sheets>
  <definedNames>
    <definedName name="_xlnm._FilterDatabase" localSheetId="1" hidden="1">'2021.-2023.'!$A$1:$J$4206</definedName>
    <definedName name="_xlnm._FilterDatabase" localSheetId="0" hidden="1">ANALIZA!$A$1:$U$1319</definedName>
    <definedName name="_xlnm.Print_Area" localSheetId="1">'2021.-2023.'!$A$1:$J$4205</definedName>
    <definedName name="_xlnm.Print_Area" localSheetId="0">ANALIZA!$A$1:$U$1320</definedName>
    <definedName name="_xlnm.Print_Titles" localSheetId="1">'2021.-2023.'!$1:$1</definedName>
    <definedName name="_xlnm.Print_Titles" localSheetId="0">ANALIZA!$1:$2</definedName>
    <definedName name="Z_690963E0_70D2_4DD9_8517_3DDCFA408CAC_.wvu.Cols" localSheetId="0" hidden="1">ANALIZA!$G:$N,ANALIZA!$Q:$Q</definedName>
    <definedName name="Z_690963E0_70D2_4DD9_8517_3DDCFA408CAC_.wvu.FilterData" localSheetId="1" hidden="1">'2021.-2023.'!$B$1:$F$1743</definedName>
    <definedName name="Z_690963E0_70D2_4DD9_8517_3DDCFA408CAC_.wvu.FilterData" localSheetId="0" hidden="1">ANALIZA!$A$1:$U$1319</definedName>
    <definedName name="Z_690963E0_70D2_4DD9_8517_3DDCFA408CAC_.wvu.PrintArea" localSheetId="1" hidden="1">'2021.-2023.'!$B$1:$F$1743</definedName>
    <definedName name="Z_690963E0_70D2_4DD9_8517_3DDCFA408CAC_.wvu.PrintArea" localSheetId="0" hidden="1">ANALIZA!$A$1:$U$1320</definedName>
    <definedName name="Z_690963E0_70D2_4DD9_8517_3DDCFA408CAC_.wvu.PrintTitles" localSheetId="1" hidden="1">'2021.-2023.'!$1:$2</definedName>
    <definedName name="Z_690963E0_70D2_4DD9_8517_3DDCFA408CAC_.wvu.PrintTitles" localSheetId="0" hidden="1">ANALIZA!$1:$2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1" hidden="1">'2021.-2023.'!$B$1:$F$1743</definedName>
    <definedName name="Z_ADF3AB29_43ED_443C_A574_B6816DBD0304_.wvu.FilterData" localSheetId="0" hidden="1">ANALIZA!$A$1:$U$1319</definedName>
    <definedName name="Z_ADF3AB29_43ED_443C_A574_B6816DBD0304_.wvu.PrintArea" localSheetId="1" hidden="1">'2021.-2023.'!$B$1:$F$1743</definedName>
    <definedName name="Z_ADF3AB29_43ED_443C_A574_B6816DBD0304_.wvu.PrintArea" localSheetId="0" hidden="1">ANALIZA!$A$1:$U$1320</definedName>
    <definedName name="Z_ADF3AB29_43ED_443C_A574_B6816DBD0304_.wvu.PrintTitles" localSheetId="1" hidden="1">'2021.-2023.'!$1:$2</definedName>
    <definedName name="Z_ADF3AB29_43ED_443C_A574_B6816DBD0304_.wvu.PrintTitles" localSheetId="0" hidden="1">ANALIZA!$1:$2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1" hidden="1">'2021.-2023.'!#REF!,'2021.-2023.'!#REF!,'2021.-2023.'!#REF!</definedName>
    <definedName name="Z_BF7D9503_FC72_444A_AD83_942488A2948C_.wvu.Cols" localSheetId="0" hidden="1">ANALIZA!#REF!,ANALIZA!#REF!,ANALIZA!#REF!</definedName>
    <definedName name="Z_BF7D9503_FC72_444A_AD83_942488A2948C_.wvu.FilterData" localSheetId="1" hidden="1">'2021.-2023.'!$B$1:$F$1743</definedName>
    <definedName name="Z_BF7D9503_FC72_444A_AD83_942488A2948C_.wvu.FilterData" localSheetId="0" hidden="1">ANALIZA!$A$1:$I$1291</definedName>
    <definedName name="Z_BF7D9503_FC72_444A_AD83_942488A2948C_.wvu.PrintArea" localSheetId="1" hidden="1">'2021.-2023.'!$B$1:$F$1743</definedName>
    <definedName name="Z_BF7D9503_FC72_444A_AD83_942488A2948C_.wvu.PrintArea" localSheetId="0" hidden="1">ANALIZA!$A$1:$I$1291</definedName>
    <definedName name="Z_BF7D9503_FC72_444A_AD83_942488A2948C_.wvu.PrintTitles" localSheetId="1" hidden="1">'2021.-2023.'!$1:$1</definedName>
    <definedName name="Z_BF7D9503_FC72_444A_AD83_942488A2948C_.wvu.PrintTitles" localSheetId="0" hidden="1">ANALIZA!$1:$1</definedName>
    <definedName name="Z_E8EF3827_4217_4303_8A9B_BBF667C26949_.wvu.Cols" localSheetId="0" hidden="1">ANALIZA!$G:$N,ANALIZA!$Q:$Q</definedName>
    <definedName name="Z_E8EF3827_4217_4303_8A9B_BBF667C26949_.wvu.FilterData" localSheetId="1" hidden="1">'2021.-2023.'!$B$1:$F$1743</definedName>
    <definedName name="Z_E8EF3827_4217_4303_8A9B_BBF667C26949_.wvu.FilterData" localSheetId="0" hidden="1">ANALIZA!$A$1:$U$1319</definedName>
    <definedName name="Z_E8EF3827_4217_4303_8A9B_BBF667C26949_.wvu.PrintArea" localSheetId="1" hidden="1">'2021.-2023.'!$B$1:$F$1743</definedName>
    <definedName name="Z_E8EF3827_4217_4303_8A9B_BBF667C26949_.wvu.PrintArea" localSheetId="0" hidden="1">ANALIZA!$A$1:$U$1320</definedName>
    <definedName name="Z_E8EF3827_4217_4303_8A9B_BBF667C26949_.wvu.PrintTitles" localSheetId="1" hidden="1">'2021.-2023.'!$1:$2</definedName>
    <definedName name="Z_E8EF3827_4217_4303_8A9B_BBF667C26949_.wvu.PrintTitles" localSheetId="0" hidden="1">ANALIZA!$1:$2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62913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</workbook>
</file>

<file path=xl/calcChain.xml><?xml version="1.0" encoding="utf-8"?>
<calcChain xmlns="http://schemas.openxmlformats.org/spreadsheetml/2006/main">
  <c r="I893" i="46" l="1"/>
  <c r="J893" i="46"/>
  <c r="H893" i="46"/>
  <c r="I896" i="46"/>
  <c r="J896" i="46"/>
  <c r="H896" i="46"/>
  <c r="I2411" i="46"/>
  <c r="J2411" i="46"/>
  <c r="H2411" i="46"/>
  <c r="I2538" i="46"/>
  <c r="J2538" i="46"/>
  <c r="H2538" i="46"/>
  <c r="I2555" i="46"/>
  <c r="J2555" i="46"/>
  <c r="H2555" i="46"/>
  <c r="I2607" i="46"/>
  <c r="J2607" i="46"/>
  <c r="H2607" i="46"/>
  <c r="I2628" i="46"/>
  <c r="J2628" i="46"/>
  <c r="H2628" i="46"/>
  <c r="I2677" i="46"/>
  <c r="J2677" i="46"/>
  <c r="H2677" i="46"/>
  <c r="I3520" i="46" l="1"/>
  <c r="J3520" i="46"/>
  <c r="H3520" i="46"/>
  <c r="I626" i="46"/>
  <c r="J626" i="46"/>
  <c r="H626" i="46"/>
  <c r="I645" i="46"/>
  <c r="J645" i="46"/>
  <c r="H645" i="46"/>
  <c r="I663" i="46"/>
  <c r="J663" i="46"/>
  <c r="H663" i="46"/>
  <c r="I683" i="46"/>
  <c r="J683" i="46"/>
  <c r="H683" i="46"/>
  <c r="I688" i="46"/>
  <c r="J688" i="46"/>
  <c r="H688" i="46"/>
  <c r="I697" i="46"/>
  <c r="J697" i="46"/>
  <c r="H697" i="46"/>
  <c r="I702" i="46"/>
  <c r="J702" i="46"/>
  <c r="H702" i="46"/>
  <c r="I711" i="46"/>
  <c r="J711" i="46"/>
  <c r="H711" i="46"/>
  <c r="I716" i="46"/>
  <c r="J716" i="46"/>
  <c r="H716" i="46"/>
  <c r="I1134" i="46"/>
  <c r="J1134" i="46"/>
  <c r="H1134" i="46"/>
  <c r="I1153" i="46"/>
  <c r="J1153" i="46"/>
  <c r="H1153" i="46"/>
  <c r="I1220" i="46"/>
  <c r="J1220" i="46"/>
  <c r="H1220" i="46"/>
  <c r="I1324" i="46"/>
  <c r="J1324" i="46"/>
  <c r="H1324" i="46"/>
  <c r="I1354" i="46"/>
  <c r="J1354" i="46"/>
  <c r="H1354" i="46"/>
  <c r="I1983" i="46"/>
  <c r="J1983" i="46"/>
  <c r="H1983" i="46"/>
  <c r="I2049" i="46"/>
  <c r="J2049" i="46"/>
  <c r="H2049" i="46"/>
  <c r="I2086" i="46"/>
  <c r="J2086" i="46"/>
  <c r="H2086" i="46"/>
  <c r="I2430" i="46"/>
  <c r="J2430" i="46"/>
  <c r="H2430" i="46"/>
  <c r="I2588" i="46"/>
  <c r="J2588" i="46"/>
  <c r="H2588" i="46"/>
  <c r="I2570" i="46"/>
  <c r="J2570" i="46"/>
  <c r="H2570" i="46"/>
  <c r="I2670" i="46" l="1"/>
  <c r="J2670" i="46"/>
  <c r="H2670" i="46"/>
  <c r="I4145" i="46" l="1"/>
  <c r="J4145" i="46"/>
  <c r="H4145" i="46"/>
  <c r="I4136" i="46"/>
  <c r="J4136" i="46"/>
  <c r="H4136" i="46"/>
  <c r="I4034" i="46"/>
  <c r="J4034" i="46"/>
  <c r="H4034" i="46"/>
  <c r="I4023" i="46"/>
  <c r="J4023" i="46"/>
  <c r="H4023" i="46"/>
  <c r="I3682" i="46"/>
  <c r="J3682" i="46"/>
  <c r="H3682" i="46"/>
  <c r="I3658" i="46"/>
  <c r="J3658" i="46"/>
  <c r="H3658" i="46"/>
  <c r="J889" i="46" l="1"/>
  <c r="I889" i="46"/>
  <c r="H889" i="46"/>
  <c r="J1606" i="46" l="1"/>
  <c r="I1606" i="46"/>
  <c r="H1606" i="46"/>
  <c r="I2782" i="46" l="1"/>
  <c r="J2782" i="46"/>
  <c r="H2782" i="46"/>
  <c r="A2780" i="46"/>
  <c r="J2779" i="46"/>
  <c r="J2778" i="46" s="1"/>
  <c r="I2779" i="46"/>
  <c r="I2778" i="46" s="1"/>
  <c r="H2779" i="46"/>
  <c r="H2778" i="46" s="1"/>
  <c r="J2776" i="46"/>
  <c r="I2776" i="46"/>
  <c r="H2776" i="46"/>
  <c r="J2771" i="46"/>
  <c r="I2771" i="46"/>
  <c r="I2770" i="46" s="1"/>
  <c r="H2771" i="46"/>
  <c r="H2770" i="46" s="1"/>
  <c r="J2768" i="46"/>
  <c r="I2768" i="46"/>
  <c r="H2768" i="46"/>
  <c r="A2764" i="46"/>
  <c r="J2763" i="46"/>
  <c r="J2762" i="46" s="1"/>
  <c r="I2763" i="46"/>
  <c r="I2762" i="46" s="1"/>
  <c r="H2763" i="46"/>
  <c r="H2762" i="46" s="1"/>
  <c r="I2760" i="46"/>
  <c r="J2760" i="46"/>
  <c r="I2757" i="46"/>
  <c r="J2757" i="46"/>
  <c r="H2757" i="46"/>
  <c r="A2752" i="46"/>
  <c r="J2751" i="46"/>
  <c r="J2750" i="46" s="1"/>
  <c r="I2751" i="46"/>
  <c r="I2750" i="46" s="1"/>
  <c r="H2751" i="46"/>
  <c r="H2750" i="46" s="1"/>
  <c r="I1761" i="46"/>
  <c r="J1761" i="46"/>
  <c r="H1761" i="46"/>
  <c r="I2756" i="46" l="1"/>
  <c r="J2756" i="46"/>
  <c r="J2770" i="46"/>
  <c r="I2531" i="46"/>
  <c r="I2530" i="46" s="1"/>
  <c r="J2531" i="46"/>
  <c r="J2530" i="46" s="1"/>
  <c r="H2531" i="46"/>
  <c r="H2530" i="46" s="1"/>
  <c r="I523" i="46" l="1"/>
  <c r="J523" i="46"/>
  <c r="H523" i="46"/>
  <c r="I525" i="46"/>
  <c r="J525" i="46"/>
  <c r="H525" i="46"/>
  <c r="I528" i="46"/>
  <c r="J528" i="46"/>
  <c r="H528" i="46"/>
  <c r="I530" i="46"/>
  <c r="J530" i="46"/>
  <c r="H530" i="46"/>
  <c r="I532" i="46"/>
  <c r="J532" i="46"/>
  <c r="H532" i="46"/>
  <c r="I536" i="46"/>
  <c r="I535" i="46" s="1"/>
  <c r="J536" i="46"/>
  <c r="J535" i="46" s="1"/>
  <c r="H536" i="46"/>
  <c r="H535" i="46" s="1"/>
  <c r="I540" i="46"/>
  <c r="J540" i="46"/>
  <c r="H540" i="46"/>
  <c r="I542" i="46"/>
  <c r="J542" i="46"/>
  <c r="H542" i="46"/>
  <c r="I545" i="46"/>
  <c r="I544" i="46" s="1"/>
  <c r="J545" i="46"/>
  <c r="J544" i="46" s="1"/>
  <c r="H545" i="46"/>
  <c r="H544" i="46" s="1"/>
  <c r="I548" i="46"/>
  <c r="J548" i="46"/>
  <c r="H548" i="46"/>
  <c r="I550" i="46"/>
  <c r="J550" i="46"/>
  <c r="H550" i="46"/>
  <c r="I553" i="46"/>
  <c r="J553" i="46"/>
  <c r="H553" i="46"/>
  <c r="I555" i="46"/>
  <c r="J555" i="46"/>
  <c r="H555" i="46"/>
  <c r="I557" i="46"/>
  <c r="J557" i="46"/>
  <c r="H557" i="46"/>
  <c r="I561" i="46"/>
  <c r="I560" i="46" s="1"/>
  <c r="J561" i="46"/>
  <c r="J560" i="46" s="1"/>
  <c r="H561" i="46"/>
  <c r="H560" i="46" s="1"/>
  <c r="I565" i="46"/>
  <c r="J565" i="46"/>
  <c r="H565" i="46"/>
  <c r="I567" i="46"/>
  <c r="J567" i="46"/>
  <c r="H567" i="46"/>
  <c r="I539" i="46" l="1"/>
  <c r="H539" i="46"/>
  <c r="J527" i="46"/>
  <c r="I522" i="46"/>
  <c r="H564" i="46"/>
  <c r="J539" i="46"/>
  <c r="J522" i="46"/>
  <c r="I564" i="46"/>
  <c r="J564" i="46"/>
  <c r="J552" i="46"/>
  <c r="J547" i="46"/>
  <c r="I527" i="46"/>
  <c r="H522" i="46"/>
  <c r="H552" i="46"/>
  <c r="I552" i="46"/>
  <c r="H547" i="46"/>
  <c r="I547" i="46"/>
  <c r="H527" i="46"/>
  <c r="I3810" i="46"/>
  <c r="I3809" i="46" s="1"/>
  <c r="J3810" i="46"/>
  <c r="J3809" i="46" s="1"/>
  <c r="H3810" i="46"/>
  <c r="H3809" i="46" s="1"/>
  <c r="J521" i="46" l="1"/>
  <c r="H521" i="46"/>
  <c r="I521" i="46"/>
  <c r="J2878" i="46"/>
  <c r="J2877" i="46" s="1"/>
  <c r="I2878" i="46"/>
  <c r="I2877" i="46" s="1"/>
  <c r="H2878" i="46"/>
  <c r="H2877" i="46" s="1"/>
  <c r="J2862" i="46"/>
  <c r="J2861" i="46" s="1"/>
  <c r="I2862" i="46"/>
  <c r="I2861" i="46" s="1"/>
  <c r="H2862" i="46"/>
  <c r="H2861" i="46" s="1"/>
  <c r="I2848" i="46"/>
  <c r="J2848" i="46"/>
  <c r="H2848" i="46"/>
  <c r="I2828" i="46"/>
  <c r="J2828" i="46"/>
  <c r="H2828" i="46"/>
  <c r="I160" i="46" l="1"/>
  <c r="J160" i="46"/>
  <c r="I158" i="46"/>
  <c r="J158" i="46"/>
  <c r="H158" i="46"/>
  <c r="H160" i="46"/>
  <c r="J157" i="46" l="1"/>
  <c r="H157" i="46"/>
  <c r="I157" i="46"/>
  <c r="I986" i="46" l="1"/>
  <c r="I985" i="46" s="1"/>
  <c r="I984" i="46" s="1"/>
  <c r="J986" i="46"/>
  <c r="J985" i="46" s="1"/>
  <c r="J984" i="46" s="1"/>
  <c r="H986" i="46"/>
  <c r="H985" i="46" s="1"/>
  <c r="H984" i="46" s="1"/>
  <c r="H1989" i="46" l="1"/>
  <c r="H230" i="46" l="1"/>
  <c r="I230" i="46"/>
  <c r="J230" i="46"/>
  <c r="H232" i="46"/>
  <c r="I232" i="46"/>
  <c r="J232" i="46"/>
  <c r="H235" i="46"/>
  <c r="I235" i="46"/>
  <c r="J235" i="46"/>
  <c r="H237" i="46"/>
  <c r="I237" i="46"/>
  <c r="J237" i="46"/>
  <c r="H239" i="46"/>
  <c r="I239" i="46"/>
  <c r="J239" i="46"/>
  <c r="H242" i="46"/>
  <c r="I242" i="46"/>
  <c r="J242" i="46"/>
  <c r="H244" i="46"/>
  <c r="I244" i="46"/>
  <c r="J244" i="46"/>
  <c r="H247" i="46"/>
  <c r="I247" i="46"/>
  <c r="J247" i="46"/>
  <c r="H249" i="46"/>
  <c r="I249" i="46"/>
  <c r="J249" i="46"/>
  <c r="H251" i="46"/>
  <c r="I251" i="46"/>
  <c r="J251" i="46"/>
  <c r="I241" i="46" l="1"/>
  <c r="H241" i="46"/>
  <c r="J234" i="46"/>
  <c r="J246" i="46"/>
  <c r="J241" i="46"/>
  <c r="J229" i="46"/>
  <c r="I246" i="46"/>
  <c r="H246" i="46"/>
  <c r="I234" i="46"/>
  <c r="H234" i="46"/>
  <c r="I229" i="46"/>
  <c r="H229" i="46"/>
  <c r="I1864" i="46"/>
  <c r="J1864" i="46"/>
  <c r="I1873" i="46"/>
  <c r="J1873" i="46"/>
  <c r="H1873" i="46"/>
  <c r="J1876" i="46"/>
  <c r="I1881" i="46"/>
  <c r="J1881" i="46"/>
  <c r="I1896" i="46"/>
  <c r="J1896" i="46"/>
  <c r="I1898" i="46"/>
  <c r="J1898" i="46"/>
  <c r="I1907" i="46"/>
  <c r="J1907" i="46"/>
  <c r="I1920" i="46"/>
  <c r="J1920" i="46"/>
  <c r="I1928" i="46"/>
  <c r="J1928" i="46"/>
  <c r="I1934" i="46"/>
  <c r="J1934" i="46"/>
  <c r="I1936" i="46"/>
  <c r="J1936" i="46"/>
  <c r="I1940" i="46"/>
  <c r="J1940" i="46"/>
  <c r="I1942" i="46"/>
  <c r="J1942" i="46"/>
  <c r="I1944" i="46"/>
  <c r="J1944" i="46"/>
  <c r="I1951" i="46"/>
  <c r="J1951" i="46"/>
  <c r="H1951" i="46"/>
  <c r="I1954" i="46"/>
  <c r="J1954" i="46"/>
  <c r="H1954" i="46"/>
  <c r="I1958" i="46"/>
  <c r="I1957" i="46" s="1"/>
  <c r="J1958" i="46"/>
  <c r="J1957" i="46" s="1"/>
  <c r="I1961" i="46"/>
  <c r="I1960" i="46" s="1"/>
  <c r="J1961" i="46"/>
  <c r="J1960" i="46" s="1"/>
  <c r="I1964" i="46"/>
  <c r="I1963" i="46" s="1"/>
  <c r="J1964" i="46"/>
  <c r="J1963" i="46" s="1"/>
  <c r="I1967" i="46"/>
  <c r="I1966" i="46" s="1"/>
  <c r="J1967" i="46"/>
  <c r="J1966" i="46" s="1"/>
  <c r="I1975" i="46"/>
  <c r="J1975" i="46"/>
  <c r="H1975" i="46"/>
  <c r="I1978" i="46"/>
  <c r="J1978" i="46"/>
  <c r="H1978" i="46"/>
  <c r="I1980" i="46"/>
  <c r="J1980" i="46"/>
  <c r="H1980" i="46"/>
  <c r="I1991" i="46"/>
  <c r="J1991" i="46"/>
  <c r="H1991" i="46"/>
  <c r="H2005" i="46"/>
  <c r="I2008" i="46"/>
  <c r="J2008" i="46"/>
  <c r="H2008" i="46"/>
  <c r="I2010" i="46"/>
  <c r="J2010" i="46"/>
  <c r="I2014" i="46"/>
  <c r="I2013" i="46" s="1"/>
  <c r="J2014" i="46"/>
  <c r="J2013" i="46" s="1"/>
  <c r="I2024" i="46"/>
  <c r="J2024" i="46"/>
  <c r="H2024" i="46"/>
  <c r="I2040" i="46"/>
  <c r="J2040" i="46"/>
  <c r="H2040" i="46"/>
  <c r="I2043" i="46"/>
  <c r="J2043" i="46"/>
  <c r="H2043" i="46"/>
  <c r="I2045" i="46"/>
  <c r="J2045" i="46"/>
  <c r="I2052" i="46"/>
  <c r="J2052" i="46"/>
  <c r="I2054" i="46"/>
  <c r="J2054" i="46"/>
  <c r="I2056" i="46"/>
  <c r="J2056" i="46"/>
  <c r="H2056" i="46"/>
  <c r="I2061" i="46"/>
  <c r="J2061" i="46"/>
  <c r="I2125" i="46"/>
  <c r="J2125" i="46"/>
  <c r="I2127" i="46"/>
  <c r="J2127" i="46"/>
  <c r="I2129" i="46"/>
  <c r="J2129" i="46"/>
  <c r="I2132" i="46"/>
  <c r="J2132" i="46"/>
  <c r="H2132" i="46"/>
  <c r="I2134" i="46"/>
  <c r="J2134" i="46"/>
  <c r="I2138" i="46"/>
  <c r="I2137" i="46" s="1"/>
  <c r="J2138" i="46"/>
  <c r="J2137" i="46" s="1"/>
  <c r="I2141" i="46"/>
  <c r="J2141" i="46"/>
  <c r="I2143" i="46"/>
  <c r="J2143" i="46"/>
  <c r="I2145" i="46"/>
  <c r="J2145" i="46"/>
  <c r="H2145" i="46"/>
  <c r="I2148" i="46"/>
  <c r="J2148" i="46"/>
  <c r="I2150" i="46"/>
  <c r="J2150" i="46"/>
  <c r="H2148" i="46"/>
  <c r="H2150" i="46"/>
  <c r="I2173" i="46"/>
  <c r="J2173" i="46"/>
  <c r="I2175" i="46"/>
  <c r="J2175" i="46"/>
  <c r="I2177" i="46"/>
  <c r="J2177" i="46"/>
  <c r="H2177" i="46"/>
  <c r="I2180" i="46"/>
  <c r="J2180" i="46"/>
  <c r="H2180" i="46"/>
  <c r="I2190" i="46"/>
  <c r="J2190" i="46"/>
  <c r="H2190" i="46"/>
  <c r="I2193" i="46"/>
  <c r="J2193" i="46"/>
  <c r="H2193" i="46"/>
  <c r="I2195" i="46"/>
  <c r="J2195" i="46"/>
  <c r="H2203" i="46"/>
  <c r="H2205" i="46"/>
  <c r="H2207" i="46"/>
  <c r="I2210" i="46"/>
  <c r="J2210" i="46"/>
  <c r="H2210" i="46"/>
  <c r="I2212" i="46"/>
  <c r="J2212" i="46"/>
  <c r="I2220" i="46"/>
  <c r="J2220" i="46"/>
  <c r="H2220" i="46"/>
  <c r="I2223" i="46"/>
  <c r="I2222" i="46" s="1"/>
  <c r="J2223" i="46"/>
  <c r="J2222" i="46" s="1"/>
  <c r="I2226" i="46"/>
  <c r="I2225" i="46" s="1"/>
  <c r="J2226" i="46"/>
  <c r="J2225" i="46" s="1"/>
  <c r="I2233" i="46"/>
  <c r="J2233" i="46"/>
  <c r="H2233" i="46"/>
  <c r="I2236" i="46"/>
  <c r="J2236" i="46"/>
  <c r="H2236" i="46"/>
  <c r="I2238" i="46"/>
  <c r="J2238" i="46"/>
  <c r="I2248" i="46"/>
  <c r="J2248" i="46"/>
  <c r="I2251" i="46"/>
  <c r="J2251" i="46"/>
  <c r="J2254" i="46"/>
  <c r="I2295" i="46"/>
  <c r="J2295" i="46"/>
  <c r="J2304" i="46"/>
  <c r="I2306" i="46"/>
  <c r="J2306" i="46"/>
  <c r="J2309" i="46"/>
  <c r="I2315" i="46"/>
  <c r="J2315" i="46"/>
  <c r="J2330" i="46"/>
  <c r="I2333" i="46"/>
  <c r="J2333" i="46"/>
  <c r="I2336" i="46"/>
  <c r="J2336" i="46"/>
  <c r="J2345" i="46"/>
  <c r="I2347" i="46"/>
  <c r="J2347" i="46"/>
  <c r="J2350" i="46"/>
  <c r="I2353" i="46"/>
  <c r="J2353" i="46"/>
  <c r="I2356" i="46"/>
  <c r="J2356" i="46"/>
  <c r="J2366" i="46"/>
  <c r="I2368" i="46"/>
  <c r="J2368" i="46"/>
  <c r="J2371" i="46"/>
  <c r="I2374" i="46"/>
  <c r="J2374" i="46"/>
  <c r="I2377" i="46"/>
  <c r="J2377" i="46"/>
  <c r="I2390" i="46"/>
  <c r="J2390" i="46"/>
  <c r="J2388" i="46"/>
  <c r="J2393" i="46"/>
  <c r="I2396" i="46"/>
  <c r="J2396" i="46"/>
  <c r="I2399" i="46"/>
  <c r="J2399" i="46"/>
  <c r="I2410" i="46"/>
  <c r="J2410" i="46"/>
  <c r="I2423" i="46"/>
  <c r="J2423" i="46"/>
  <c r="I2428" i="46"/>
  <c r="J2428" i="46"/>
  <c r="I2433" i="46"/>
  <c r="J2433" i="46"/>
  <c r="I2438" i="46"/>
  <c r="J2438" i="46"/>
  <c r="I2445" i="46"/>
  <c r="J2445" i="46"/>
  <c r="I2455" i="46"/>
  <c r="J2455" i="46"/>
  <c r="I2457" i="46"/>
  <c r="J2457" i="46"/>
  <c r="I2468" i="46"/>
  <c r="J2468" i="46"/>
  <c r="I2481" i="46"/>
  <c r="J2481" i="46"/>
  <c r="I2500" i="46"/>
  <c r="J2500" i="46"/>
  <c r="I2502" i="46"/>
  <c r="J2502" i="46"/>
  <c r="I2508" i="46"/>
  <c r="I2507" i="46" s="1"/>
  <c r="J2508" i="46"/>
  <c r="J2507" i="46" s="1"/>
  <c r="I2518" i="46"/>
  <c r="J2518" i="46"/>
  <c r="I2522" i="46"/>
  <c r="I2521" i="46" s="1"/>
  <c r="J2522" i="46"/>
  <c r="J2521" i="46" s="1"/>
  <c r="I2536" i="46"/>
  <c r="J2536" i="46"/>
  <c r="I2541" i="46"/>
  <c r="J2541" i="46"/>
  <c r="I2543" i="46"/>
  <c r="J2543" i="46"/>
  <c r="I2547" i="46"/>
  <c r="I2546" i="46" s="1"/>
  <c r="J2547" i="46"/>
  <c r="J2546" i="46" s="1"/>
  <c r="I2550" i="46"/>
  <c r="I2549" i="46" s="1"/>
  <c r="J2550" i="46"/>
  <c r="J2549" i="46" s="1"/>
  <c r="I2553" i="46"/>
  <c r="J2553" i="46"/>
  <c r="I2558" i="46"/>
  <c r="J2558" i="46"/>
  <c r="I2560" i="46"/>
  <c r="J2560" i="46"/>
  <c r="I2568" i="46"/>
  <c r="J2568" i="46"/>
  <c r="I2573" i="46"/>
  <c r="J2573" i="46"/>
  <c r="I2576" i="46"/>
  <c r="J2576" i="46"/>
  <c r="I2586" i="46"/>
  <c r="J2586" i="46"/>
  <c r="I2591" i="46"/>
  <c r="J2591" i="46"/>
  <c r="I2594" i="46"/>
  <c r="J2594" i="46"/>
  <c r="I2605" i="46"/>
  <c r="J2605" i="46"/>
  <c r="I2610" i="46"/>
  <c r="J2610" i="46"/>
  <c r="I2613" i="46"/>
  <c r="J2613" i="46"/>
  <c r="I2626" i="46"/>
  <c r="J2626" i="46"/>
  <c r="I2631" i="46"/>
  <c r="J2631" i="46"/>
  <c r="I2634" i="46"/>
  <c r="J2634" i="46"/>
  <c r="I2642" i="46"/>
  <c r="J2642" i="46"/>
  <c r="I2648" i="46"/>
  <c r="I2647" i="46" s="1"/>
  <c r="J2648" i="46"/>
  <c r="J2647" i="46" s="1"/>
  <c r="I2651" i="46"/>
  <c r="I2650" i="46" s="1"/>
  <c r="J2651" i="46"/>
  <c r="J2650" i="46" s="1"/>
  <c r="I2675" i="46"/>
  <c r="J2675" i="46"/>
  <c r="I2680" i="46"/>
  <c r="J2680" i="46"/>
  <c r="I2685" i="46"/>
  <c r="J2685" i="46"/>
  <c r="I2691" i="46"/>
  <c r="J2691" i="46"/>
  <c r="I2699" i="46"/>
  <c r="J2699" i="46"/>
  <c r="I2701" i="46"/>
  <c r="J2701" i="46"/>
  <c r="I2709" i="46"/>
  <c r="I2708" i="46" s="1"/>
  <c r="J2709" i="46"/>
  <c r="J2708" i="46" s="1"/>
  <c r="I2740" i="46"/>
  <c r="I2739" i="46" s="1"/>
  <c r="J2740" i="46"/>
  <c r="J2739" i="46" s="1"/>
  <c r="I2743" i="46"/>
  <c r="I2742" i="46" s="1"/>
  <c r="J2743" i="46"/>
  <c r="J2742" i="46" s="1"/>
  <c r="I2747" i="46"/>
  <c r="I2746" i="46" s="1"/>
  <c r="I2745" i="46" s="1"/>
  <c r="J2747" i="46"/>
  <c r="J2746" i="46" s="1"/>
  <c r="J2745" i="46" s="1"/>
  <c r="I2754" i="46"/>
  <c r="I2753" i="46" s="1"/>
  <c r="J2754" i="46"/>
  <c r="J2753" i="46" s="1"/>
  <c r="I2766" i="46"/>
  <c r="I2765" i="46" s="1"/>
  <c r="J2766" i="46"/>
  <c r="J2765" i="46" s="1"/>
  <c r="I2774" i="46"/>
  <c r="I2773" i="46" s="1"/>
  <c r="J2774" i="46"/>
  <c r="J2773" i="46" s="1"/>
  <c r="I2785" i="46"/>
  <c r="J2785" i="46"/>
  <c r="I2814" i="46"/>
  <c r="J2814" i="46"/>
  <c r="I2816" i="46"/>
  <c r="J2816" i="46"/>
  <c r="I2819" i="46"/>
  <c r="J2819" i="46"/>
  <c r="I2821" i="46"/>
  <c r="J2821" i="46"/>
  <c r="I2823" i="46"/>
  <c r="J2823" i="46"/>
  <c r="I2826" i="46"/>
  <c r="I2825" i="46" s="1"/>
  <c r="J2826" i="46"/>
  <c r="J2825" i="46" s="1"/>
  <c r="I2834" i="46"/>
  <c r="J2834" i="46"/>
  <c r="I2836" i="46"/>
  <c r="J2836" i="46"/>
  <c r="I2873" i="46"/>
  <c r="J2873" i="46"/>
  <c r="H2873" i="46"/>
  <c r="I2875" i="46"/>
  <c r="J2875" i="46"/>
  <c r="H2875" i="46"/>
  <c r="I2881" i="46"/>
  <c r="I2880" i="46" s="1"/>
  <c r="J2881" i="46"/>
  <c r="J2880" i="46" s="1"/>
  <c r="H2881" i="46"/>
  <c r="H2880" i="46" s="1"/>
  <c r="I2886" i="46"/>
  <c r="J2886" i="46"/>
  <c r="I2893" i="46"/>
  <c r="J2893" i="46"/>
  <c r="I2896" i="46"/>
  <c r="J2896" i="46"/>
  <c r="I2901" i="46"/>
  <c r="J2901" i="46"/>
  <c r="I2908" i="46"/>
  <c r="J2908" i="46"/>
  <c r="I2918" i="46"/>
  <c r="J2918" i="46"/>
  <c r="I2920" i="46"/>
  <c r="J2920" i="46"/>
  <c r="I2931" i="46"/>
  <c r="J2931" i="46"/>
  <c r="I2947" i="46"/>
  <c r="I2946" i="46" s="1"/>
  <c r="J2947" i="46"/>
  <c r="J2946" i="46" s="1"/>
  <c r="I2950" i="46"/>
  <c r="J2950" i="46"/>
  <c r="I2954" i="46"/>
  <c r="J2954" i="46"/>
  <c r="I2964" i="46"/>
  <c r="J2964" i="46"/>
  <c r="I2968" i="46"/>
  <c r="J2968" i="46"/>
  <c r="I2977" i="46"/>
  <c r="J2977" i="46"/>
  <c r="I3003" i="46"/>
  <c r="I3002" i="46" s="1"/>
  <c r="J3003" i="46"/>
  <c r="J3002" i="46" s="1"/>
  <c r="I3025" i="46"/>
  <c r="J3025" i="46"/>
  <c r="I3031" i="46"/>
  <c r="J3031" i="46"/>
  <c r="I3046" i="46"/>
  <c r="J3046" i="46"/>
  <c r="I3048" i="46"/>
  <c r="J3048" i="46"/>
  <c r="I3050" i="46"/>
  <c r="J3050" i="46"/>
  <c r="I3053" i="46"/>
  <c r="J3053" i="46"/>
  <c r="I3064" i="46"/>
  <c r="J3064" i="46"/>
  <c r="I3059" i="46"/>
  <c r="J3059" i="46"/>
  <c r="I3130" i="46"/>
  <c r="J3130" i="46"/>
  <c r="I3136" i="46"/>
  <c r="J3136" i="46"/>
  <c r="I3229" i="46"/>
  <c r="J3229" i="46"/>
  <c r="I3292" i="46"/>
  <c r="J3292" i="46"/>
  <c r="I3298" i="46"/>
  <c r="J3298" i="46"/>
  <c r="I3335" i="46"/>
  <c r="I3334" i="46" s="1"/>
  <c r="J3335" i="46"/>
  <c r="J3334" i="46" s="1"/>
  <c r="I3363" i="46"/>
  <c r="J3363" i="46"/>
  <c r="I3523" i="46"/>
  <c r="J3523" i="46"/>
  <c r="I3528" i="46"/>
  <c r="J3528" i="46"/>
  <c r="I3533" i="46"/>
  <c r="J3533" i="46"/>
  <c r="I3542" i="46"/>
  <c r="J3542" i="46"/>
  <c r="I3551" i="46"/>
  <c r="I3550" i="46" s="1"/>
  <c r="J3551" i="46"/>
  <c r="J3550" i="46" s="1"/>
  <c r="I3557" i="46"/>
  <c r="I3556" i="46" s="1"/>
  <c r="J3557" i="46"/>
  <c r="J3556" i="46" s="1"/>
  <c r="I3562" i="46"/>
  <c r="I3561" i="46" s="1"/>
  <c r="J3562" i="46"/>
  <c r="J3561" i="46" s="1"/>
  <c r="I3571" i="46"/>
  <c r="I3570" i="46" s="1"/>
  <c r="J3571" i="46"/>
  <c r="J3570" i="46" s="1"/>
  <c r="I3610" i="46"/>
  <c r="J3610" i="46"/>
  <c r="I3612" i="46"/>
  <c r="J3612" i="46"/>
  <c r="I3616" i="46"/>
  <c r="J3616" i="46"/>
  <c r="I3618" i="46"/>
  <c r="J3618" i="46"/>
  <c r="I3623" i="46"/>
  <c r="J3623" i="46"/>
  <c r="I3737" i="46"/>
  <c r="J3737" i="46"/>
  <c r="I3747" i="46"/>
  <c r="I3746" i="46" s="1"/>
  <c r="J3747" i="46"/>
  <c r="J3746" i="46" s="1"/>
  <c r="I3755" i="46"/>
  <c r="J3755" i="46"/>
  <c r="I3757" i="46"/>
  <c r="J3757" i="46"/>
  <c r="I3799" i="46"/>
  <c r="J3799" i="46"/>
  <c r="I3802" i="46"/>
  <c r="J3802" i="46"/>
  <c r="I3804" i="46"/>
  <c r="J3804" i="46"/>
  <c r="I3821" i="46"/>
  <c r="J3821" i="46"/>
  <c r="I3826" i="46"/>
  <c r="J3826" i="46"/>
  <c r="I3833" i="46"/>
  <c r="J3833" i="46"/>
  <c r="I3842" i="46"/>
  <c r="J3842" i="46"/>
  <c r="I3908" i="46"/>
  <c r="J3908" i="46"/>
  <c r="I3913" i="46"/>
  <c r="J3913" i="46"/>
  <c r="I4077" i="46"/>
  <c r="J4077" i="46"/>
  <c r="I4074" i="46"/>
  <c r="J4074" i="46"/>
  <c r="I4081" i="46"/>
  <c r="I4080" i="46" s="1"/>
  <c r="J4081" i="46"/>
  <c r="J4080" i="46" s="1"/>
  <c r="I4084" i="46"/>
  <c r="I4083" i="46" s="1"/>
  <c r="J4084" i="46"/>
  <c r="J4083" i="46" s="1"/>
  <c r="I4154" i="46"/>
  <c r="J4154" i="46"/>
  <c r="H4154" i="46"/>
  <c r="I4159" i="46"/>
  <c r="J4159" i="46"/>
  <c r="H4159" i="46"/>
  <c r="I4164" i="46"/>
  <c r="J4164" i="46"/>
  <c r="H4164" i="46"/>
  <c r="I4172" i="46"/>
  <c r="J4172" i="46"/>
  <c r="H4172" i="46"/>
  <c r="I3343" i="46"/>
  <c r="J3343" i="46"/>
  <c r="H3343" i="46"/>
  <c r="J3345" i="46"/>
  <c r="I3345" i="46"/>
  <c r="H3345" i="46"/>
  <c r="J2872" i="46" l="1"/>
  <c r="H2872" i="46"/>
  <c r="I2872" i="46"/>
  <c r="J2147" i="46"/>
  <c r="J228" i="46"/>
  <c r="I2147" i="46"/>
  <c r="I228" i="46"/>
  <c r="H228" i="46"/>
  <c r="J2007" i="46"/>
  <c r="J2630" i="46"/>
  <c r="I2604" i="46"/>
  <c r="I2630" i="46"/>
  <c r="I2572" i="46"/>
  <c r="J2552" i="46"/>
  <c r="I3615" i="46"/>
  <c r="I2833" i="46"/>
  <c r="J2813" i="46"/>
  <c r="J2625" i="46"/>
  <c r="J2609" i="46"/>
  <c r="J2590" i="46"/>
  <c r="I2042" i="46"/>
  <c r="I2813" i="46"/>
  <c r="I2625" i="46"/>
  <c r="J2499" i="46"/>
  <c r="J2209" i="46"/>
  <c r="J1939" i="46"/>
  <c r="I1939" i="46"/>
  <c r="I4073" i="46"/>
  <c r="I3754" i="46"/>
  <c r="I2669" i="46"/>
  <c r="I2567" i="46"/>
  <c r="I2557" i="46"/>
  <c r="J2247" i="46"/>
  <c r="J2131" i="46"/>
  <c r="J2392" i="46"/>
  <c r="I3045" i="46"/>
  <c r="J2567" i="46"/>
  <c r="J2422" i="46"/>
  <c r="J2329" i="46"/>
  <c r="J2303" i="46"/>
  <c r="I2131" i="46"/>
  <c r="J2540" i="46"/>
  <c r="I2192" i="46"/>
  <c r="I3820" i="46"/>
  <c r="I3798" i="46"/>
  <c r="I3609" i="46"/>
  <c r="J3522" i="46"/>
  <c r="I3522" i="46"/>
  <c r="I2738" i="46"/>
  <c r="J2370" i="46"/>
  <c r="J2051" i="46"/>
  <c r="J1956" i="46"/>
  <c r="I2540" i="46"/>
  <c r="I2007" i="46"/>
  <c r="J3615" i="46"/>
  <c r="I2535" i="46"/>
  <c r="J2042" i="46"/>
  <c r="J3820" i="46"/>
  <c r="J3609" i="46"/>
  <c r="I2679" i="46"/>
  <c r="I2590" i="46"/>
  <c r="J2585" i="46"/>
  <c r="J2535" i="46"/>
  <c r="J2387" i="46"/>
  <c r="J2365" i="46"/>
  <c r="J2344" i="46"/>
  <c r="I2172" i="46"/>
  <c r="J2172" i="46"/>
  <c r="J2124" i="46"/>
  <c r="I2818" i="46"/>
  <c r="J2818" i="46"/>
  <c r="I2781" i="46"/>
  <c r="I2749" i="46" s="1"/>
  <c r="I2585" i="46"/>
  <c r="J2557" i="46"/>
  <c r="J2679" i="46"/>
  <c r="J2432" i="46"/>
  <c r="J4153" i="46"/>
  <c r="I2895" i="46"/>
  <c r="I4153" i="46"/>
  <c r="J3798" i="46"/>
  <c r="J2895" i="46"/>
  <c r="I2235" i="46"/>
  <c r="J3754" i="46"/>
  <c r="J3045" i="46"/>
  <c r="J2833" i="46"/>
  <c r="J2738" i="46"/>
  <c r="I2432" i="46"/>
  <c r="J2781" i="46"/>
  <c r="J2749" i="46" s="1"/>
  <c r="J2669" i="46"/>
  <c r="J2192" i="46"/>
  <c r="I2609" i="46"/>
  <c r="J2604" i="46"/>
  <c r="J2572" i="46"/>
  <c r="I2552" i="46"/>
  <c r="I2499" i="46"/>
  <c r="I2422" i="46"/>
  <c r="I1956" i="46"/>
  <c r="J2349" i="46"/>
  <c r="J2235" i="46"/>
  <c r="I2124" i="46"/>
  <c r="I2051" i="46"/>
  <c r="I2209" i="46"/>
  <c r="J4073" i="46"/>
  <c r="I3630" i="46"/>
  <c r="H3630" i="46"/>
  <c r="I3649" i="46"/>
  <c r="J3649" i="46"/>
  <c r="H3649" i="46"/>
  <c r="I3635" i="46"/>
  <c r="J3635" i="46"/>
  <c r="H3635" i="46"/>
  <c r="H3623" i="46"/>
  <c r="H3612" i="46"/>
  <c r="I3597" i="46"/>
  <c r="J3597" i="46"/>
  <c r="H3597" i="46"/>
  <c r="I3583" i="46"/>
  <c r="J3583" i="46"/>
  <c r="H3583" i="46"/>
  <c r="J3653" i="46"/>
  <c r="J3652" i="46" s="1"/>
  <c r="I3653" i="46"/>
  <c r="I3652" i="46" s="1"/>
  <c r="H3653" i="46"/>
  <c r="H3652" i="46" s="1"/>
  <c r="J3647" i="46"/>
  <c r="I3647" i="46"/>
  <c r="H3647" i="46"/>
  <c r="J3644" i="46"/>
  <c r="I3644" i="46"/>
  <c r="H3644" i="46"/>
  <c r="J3642" i="46"/>
  <c r="I3642" i="46"/>
  <c r="H3642" i="46"/>
  <c r="J3639" i="46"/>
  <c r="J3638" i="46" s="1"/>
  <c r="I3639" i="46"/>
  <c r="I3638" i="46" s="1"/>
  <c r="H3639" i="46"/>
  <c r="H3638" i="46" s="1"/>
  <c r="J3633" i="46"/>
  <c r="I3633" i="46"/>
  <c r="H3633" i="46"/>
  <c r="J3630" i="46"/>
  <c r="J3628" i="46"/>
  <c r="I3628" i="46"/>
  <c r="H3628" i="46"/>
  <c r="J3621" i="46"/>
  <c r="J3620" i="46" s="1"/>
  <c r="I3621" i="46"/>
  <c r="I3620" i="46" s="1"/>
  <c r="H3621" i="46"/>
  <c r="H3618" i="46"/>
  <c r="H3616" i="46"/>
  <c r="H3610" i="46"/>
  <c r="J3607" i="46"/>
  <c r="I3607" i="46"/>
  <c r="H3607" i="46"/>
  <c r="J3605" i="46"/>
  <c r="I3605" i="46"/>
  <c r="H3605" i="46"/>
  <c r="J3601" i="46"/>
  <c r="J3600" i="46" s="1"/>
  <c r="I3601" i="46"/>
  <c r="I3600" i="46" s="1"/>
  <c r="H3601" i="46"/>
  <c r="H3600" i="46" s="1"/>
  <c r="J3587" i="46"/>
  <c r="J3586" i="46" s="1"/>
  <c r="I3587" i="46"/>
  <c r="I3586" i="46" s="1"/>
  <c r="H3587" i="46"/>
  <c r="H3586" i="46" s="1"/>
  <c r="J3595" i="46"/>
  <c r="I3595" i="46"/>
  <c r="H3595" i="46"/>
  <c r="J3592" i="46"/>
  <c r="I3592" i="46"/>
  <c r="H3592" i="46"/>
  <c r="J3590" i="46"/>
  <c r="I3590" i="46"/>
  <c r="H3590" i="46"/>
  <c r="J3581" i="46"/>
  <c r="I3581" i="46"/>
  <c r="H3581" i="46"/>
  <c r="J3578" i="46"/>
  <c r="I3578" i="46"/>
  <c r="H3578" i="46"/>
  <c r="J3576" i="46"/>
  <c r="I3576" i="46"/>
  <c r="H3576" i="46"/>
  <c r="H3516" i="46"/>
  <c r="H3571" i="46"/>
  <c r="H3570" i="46" s="1"/>
  <c r="J3568" i="46"/>
  <c r="J3567" i="46" s="1"/>
  <c r="I3568" i="46"/>
  <c r="I3567" i="46" s="1"/>
  <c r="H3568" i="46"/>
  <c r="H3567" i="46" s="1"/>
  <c r="J3565" i="46"/>
  <c r="J3564" i="46" s="1"/>
  <c r="I3565" i="46"/>
  <c r="I3564" i="46" s="1"/>
  <c r="H3565" i="46"/>
  <c r="H3564" i="46" s="1"/>
  <c r="H3562" i="46"/>
  <c r="H3561" i="46" s="1"/>
  <c r="H3557" i="46"/>
  <c r="H3556" i="46" s="1"/>
  <c r="H3551" i="46"/>
  <c r="H3550" i="46" s="1"/>
  <c r="H3542" i="46"/>
  <c r="H3533" i="46"/>
  <c r="H3528" i="46"/>
  <c r="H3523" i="46"/>
  <c r="I3518" i="46"/>
  <c r="J3518" i="46"/>
  <c r="H3518" i="46"/>
  <c r="H3646" i="46" l="1"/>
  <c r="J3627" i="46"/>
  <c r="J3580" i="46"/>
  <c r="I3580" i="46"/>
  <c r="J3632" i="46"/>
  <c r="I2668" i="46"/>
  <c r="I3560" i="46"/>
  <c r="I3604" i="46"/>
  <c r="I3641" i="46"/>
  <c r="J3560" i="46"/>
  <c r="I3632" i="46"/>
  <c r="J3604" i="46"/>
  <c r="I3627" i="46"/>
  <c r="J3641" i="46"/>
  <c r="J2668" i="46"/>
  <c r="I3594" i="46"/>
  <c r="I3575" i="46"/>
  <c r="H3609" i="46"/>
  <c r="H3632" i="46"/>
  <c r="J3589" i="46"/>
  <c r="H3575" i="46"/>
  <c r="H3589" i="46"/>
  <c r="I3589" i="46"/>
  <c r="J3594" i="46"/>
  <c r="H3604" i="46"/>
  <c r="J3575" i="46"/>
  <c r="J3646" i="46"/>
  <c r="H3641" i="46"/>
  <c r="H3560" i="46"/>
  <c r="H3627" i="46"/>
  <c r="I3646" i="46"/>
  <c r="H3620" i="46"/>
  <c r="H3615" i="46"/>
  <c r="H3594" i="46"/>
  <c r="H3580" i="46"/>
  <c r="H3515" i="46"/>
  <c r="H3522" i="46"/>
  <c r="J982" i="46"/>
  <c r="I982" i="46"/>
  <c r="H982" i="46"/>
  <c r="J980" i="46"/>
  <c r="I980" i="46"/>
  <c r="H980" i="46"/>
  <c r="J977" i="46"/>
  <c r="I977" i="46"/>
  <c r="H977" i="46"/>
  <c r="J975" i="46"/>
  <c r="I975" i="46"/>
  <c r="H975" i="46"/>
  <c r="J972" i="46"/>
  <c r="I972" i="46"/>
  <c r="H972" i="46"/>
  <c r="J970" i="46"/>
  <c r="I970" i="46"/>
  <c r="H970" i="46"/>
  <c r="J967" i="46"/>
  <c r="I967" i="46"/>
  <c r="H967" i="46"/>
  <c r="J965" i="46"/>
  <c r="I965" i="46"/>
  <c r="H965" i="46"/>
  <c r="I3574" i="46" l="1"/>
  <c r="J3626" i="46"/>
  <c r="I3626" i="46"/>
  <c r="J3574" i="46"/>
  <c r="I3603" i="46"/>
  <c r="H3626" i="46"/>
  <c r="H3574" i="46"/>
  <c r="H3603" i="46"/>
  <c r="J3603" i="46"/>
  <c r="J969" i="46"/>
  <c r="J964" i="46"/>
  <c r="I969" i="46"/>
  <c r="J979" i="46"/>
  <c r="I964" i="46"/>
  <c r="J974" i="46"/>
  <c r="I974" i="46"/>
  <c r="H3514" i="46"/>
  <c r="I979" i="46"/>
  <c r="H979" i="46"/>
  <c r="H974" i="46"/>
  <c r="H969" i="46"/>
  <c r="H964" i="46"/>
  <c r="J963" i="46" l="1"/>
  <c r="H3513" i="46"/>
  <c r="I963" i="46"/>
  <c r="H963" i="46"/>
  <c r="I2870" i="46" l="1"/>
  <c r="H2870" i="46"/>
  <c r="I2868" i="46"/>
  <c r="J2868" i="46"/>
  <c r="J2867" i="46" s="1"/>
  <c r="H2868" i="46"/>
  <c r="J2854" i="46"/>
  <c r="I2854" i="46"/>
  <c r="H2854" i="46"/>
  <c r="H2836" i="46"/>
  <c r="H2816" i="46"/>
  <c r="J2803" i="46"/>
  <c r="I2803" i="46"/>
  <c r="H2803" i="46"/>
  <c r="J2791" i="46"/>
  <c r="I2791" i="46"/>
  <c r="H2791" i="46"/>
  <c r="H2794" i="46"/>
  <c r="I2794" i="46"/>
  <c r="J2794" i="46"/>
  <c r="J2831" i="46"/>
  <c r="J2830" i="46" s="1"/>
  <c r="I2831" i="46"/>
  <c r="I2830" i="46" s="1"/>
  <c r="H2831" i="46"/>
  <c r="H2830" i="46" s="1"/>
  <c r="I2867" i="46" l="1"/>
  <c r="H2867" i="46"/>
  <c r="J2865" i="46"/>
  <c r="J2864" i="46" s="1"/>
  <c r="I2865" i="46"/>
  <c r="I2864" i="46" s="1"/>
  <c r="H2865" i="46"/>
  <c r="H2864" i="46" s="1"/>
  <c r="J2859" i="46"/>
  <c r="I2859" i="46"/>
  <c r="H2859" i="46"/>
  <c r="J2857" i="46"/>
  <c r="I2857" i="46"/>
  <c r="H2857" i="46"/>
  <c r="J2852" i="46"/>
  <c r="J2851" i="46" s="1"/>
  <c r="I2852" i="46"/>
  <c r="I2851" i="46" s="1"/>
  <c r="H2852" i="46"/>
  <c r="H2851" i="46" s="1"/>
  <c r="J2846" i="46"/>
  <c r="J2845" i="46" s="1"/>
  <c r="I2846" i="46"/>
  <c r="I2845" i="46" s="1"/>
  <c r="H2846" i="46"/>
  <c r="H2845" i="46" s="1"/>
  <c r="J2843" i="46"/>
  <c r="I2843" i="46"/>
  <c r="H2843" i="46"/>
  <c r="J2841" i="46"/>
  <c r="I2841" i="46"/>
  <c r="H2841" i="46"/>
  <c r="J2839" i="46"/>
  <c r="I2839" i="46"/>
  <c r="H2839" i="46"/>
  <c r="H2834" i="46"/>
  <c r="H2833" i="46" s="1"/>
  <c r="H2826" i="46"/>
  <c r="H2825" i="46" s="1"/>
  <c r="H2823" i="46"/>
  <c r="H2821" i="46"/>
  <c r="H2819" i="46"/>
  <c r="H2814" i="46"/>
  <c r="H2813" i="46" s="1"/>
  <c r="J2810" i="46"/>
  <c r="I2810" i="46"/>
  <c r="H2810" i="46"/>
  <c r="J2808" i="46"/>
  <c r="I2808" i="46"/>
  <c r="H2808" i="46"/>
  <c r="J2806" i="46"/>
  <c r="I2806" i="46"/>
  <c r="H2806" i="46"/>
  <c r="J2801" i="46"/>
  <c r="J2800" i="46" s="1"/>
  <c r="I2801" i="46"/>
  <c r="I2800" i="46" s="1"/>
  <c r="H2801" i="46"/>
  <c r="H2800" i="46" s="1"/>
  <c r="J2798" i="46"/>
  <c r="I2798" i="46"/>
  <c r="H2798" i="46"/>
  <c r="J2796" i="46"/>
  <c r="I2796" i="46"/>
  <c r="H2796" i="46"/>
  <c r="J2789" i="46"/>
  <c r="J2788" i="46" s="1"/>
  <c r="I2789" i="46"/>
  <c r="I2788" i="46" s="1"/>
  <c r="H2789" i="46"/>
  <c r="H2788" i="46" s="1"/>
  <c r="H2785" i="46"/>
  <c r="H2781" i="46" s="1"/>
  <c r="H2774" i="46"/>
  <c r="H2773" i="46" s="1"/>
  <c r="H2766" i="46"/>
  <c r="H2765" i="46" s="1"/>
  <c r="A2755" i="46"/>
  <c r="H2754" i="46"/>
  <c r="H2753" i="46" s="1"/>
  <c r="H2747" i="46"/>
  <c r="H2746" i="46" s="1"/>
  <c r="H2745" i="46" s="1"/>
  <c r="H2743" i="46"/>
  <c r="H2742" i="46" s="1"/>
  <c r="B2744" i="46"/>
  <c r="H2740" i="46"/>
  <c r="H2739" i="46" s="1"/>
  <c r="B2741" i="46"/>
  <c r="J2736" i="46"/>
  <c r="I2736" i="46"/>
  <c r="H2736" i="46"/>
  <c r="J2734" i="46"/>
  <c r="I2734" i="46"/>
  <c r="H2734" i="46"/>
  <c r="J2732" i="46"/>
  <c r="I2732" i="46"/>
  <c r="H2732" i="46"/>
  <c r="J2730" i="46"/>
  <c r="I2730" i="46"/>
  <c r="H2730" i="46"/>
  <c r="J2726" i="46"/>
  <c r="I2726" i="46"/>
  <c r="H2726" i="46"/>
  <c r="J2722" i="46"/>
  <c r="I2722" i="46"/>
  <c r="H2722" i="46"/>
  <c r="J2719" i="46"/>
  <c r="J2718" i="46" s="1"/>
  <c r="I2719" i="46"/>
  <c r="I2718" i="46" s="1"/>
  <c r="H2719" i="46"/>
  <c r="H2718" i="46" s="1"/>
  <c r="J2716" i="46"/>
  <c r="J2715" i="46" s="1"/>
  <c r="I2716" i="46"/>
  <c r="I2715" i="46" s="1"/>
  <c r="H2716" i="46"/>
  <c r="H2715" i="46" s="1"/>
  <c r="H2709" i="46"/>
  <c r="H2708" i="46" s="1"/>
  <c r="H2701" i="46"/>
  <c r="H2699" i="46"/>
  <c r="H2691" i="46"/>
  <c r="H2685" i="46"/>
  <c r="H2680" i="46"/>
  <c r="H2675" i="46"/>
  <c r="H2856" i="46" l="1"/>
  <c r="H2850" i="46" s="1"/>
  <c r="J2856" i="46"/>
  <c r="J2850" i="46" s="1"/>
  <c r="I2856" i="46"/>
  <c r="I2850" i="46" s="1"/>
  <c r="J2729" i="46"/>
  <c r="J2838" i="46"/>
  <c r="J2812" i="46" s="1"/>
  <c r="I2838" i="46"/>
  <c r="I2812" i="46" s="1"/>
  <c r="I2729" i="46"/>
  <c r="H2793" i="46"/>
  <c r="J2793" i="46"/>
  <c r="I2805" i="46"/>
  <c r="H2669" i="46"/>
  <c r="I2721" i="46"/>
  <c r="I2793" i="46"/>
  <c r="H2838" i="46"/>
  <c r="H2679" i="46"/>
  <c r="H2818" i="46"/>
  <c r="H2738" i="46"/>
  <c r="H2805" i="46"/>
  <c r="H2721" i="46"/>
  <c r="J2721" i="46"/>
  <c r="H2729" i="46"/>
  <c r="J2805" i="46"/>
  <c r="J2714" i="46" l="1"/>
  <c r="I2714" i="46"/>
  <c r="I2787" i="46"/>
  <c r="J2787" i="46"/>
  <c r="H2787" i="46"/>
  <c r="H2668" i="46"/>
  <c r="H2812" i="46"/>
  <c r="H2714" i="46"/>
  <c r="I2667" i="46" l="1"/>
  <c r="J2667" i="46"/>
  <c r="J2418" i="46"/>
  <c r="J2417" i="46" s="1"/>
  <c r="J2416" i="46" s="1"/>
  <c r="I2418" i="46"/>
  <c r="I2417" i="46" s="1"/>
  <c r="I2416" i="46" s="1"/>
  <c r="H2418" i="46"/>
  <c r="H2417" i="46" s="1"/>
  <c r="H2416" i="46" s="1"/>
  <c r="H2410" i="46"/>
  <c r="J2414" i="46"/>
  <c r="J2413" i="46" s="1"/>
  <c r="J2409" i="46" s="1"/>
  <c r="I2414" i="46"/>
  <c r="I2413" i="46" s="1"/>
  <c r="I2409" i="46" s="1"/>
  <c r="H2414" i="46"/>
  <c r="H2413" i="46" s="1"/>
  <c r="J2385" i="46"/>
  <c r="I2385" i="46"/>
  <c r="H2385" i="46"/>
  <c r="J2383" i="46"/>
  <c r="I2383" i="46"/>
  <c r="H2383" i="46"/>
  <c r="J2381" i="46"/>
  <c r="I2381" i="46"/>
  <c r="H2381" i="46"/>
  <c r="H2377" i="46"/>
  <c r="H2374" i="46"/>
  <c r="I2372" i="46"/>
  <c r="I2371" i="46" s="1"/>
  <c r="I2370" i="46" s="1"/>
  <c r="H2372" i="46"/>
  <c r="H2371" i="46" s="1"/>
  <c r="H2368" i="46"/>
  <c r="I2367" i="46"/>
  <c r="I2366" i="46" s="1"/>
  <c r="I2365" i="46" s="1"/>
  <c r="H2367" i="46"/>
  <c r="H2366" i="46" s="1"/>
  <c r="J2407" i="46"/>
  <c r="I2407" i="46"/>
  <c r="H2407" i="46"/>
  <c r="J2405" i="46"/>
  <c r="I2405" i="46"/>
  <c r="H2405" i="46"/>
  <c r="J2403" i="46"/>
  <c r="I2403" i="46"/>
  <c r="H2403" i="46"/>
  <c r="H2399" i="46"/>
  <c r="H2396" i="46"/>
  <c r="I2394" i="46"/>
  <c r="I2393" i="46" s="1"/>
  <c r="I2392" i="46" s="1"/>
  <c r="H2394" i="46"/>
  <c r="H2393" i="46" s="1"/>
  <c r="H2390" i="46"/>
  <c r="I2389" i="46"/>
  <c r="I2388" i="46" s="1"/>
  <c r="I2387" i="46" s="1"/>
  <c r="H2389" i="46"/>
  <c r="H2388" i="46" s="1"/>
  <c r="J2342" i="46"/>
  <c r="I2342" i="46"/>
  <c r="H2342" i="46"/>
  <c r="J2340" i="46"/>
  <c r="I2340" i="46"/>
  <c r="H2340" i="46"/>
  <c r="H2336" i="46"/>
  <c r="H2333" i="46"/>
  <c r="I2331" i="46"/>
  <c r="I2330" i="46" s="1"/>
  <c r="I2329" i="46" s="1"/>
  <c r="H2331" i="46"/>
  <c r="H2330" i="46" s="1"/>
  <c r="J2327" i="46"/>
  <c r="I2327" i="46"/>
  <c r="H2327" i="46"/>
  <c r="I2326" i="46"/>
  <c r="I2325" i="46" s="1"/>
  <c r="H2326" i="46"/>
  <c r="H2325" i="46" s="1"/>
  <c r="J2325" i="46"/>
  <c r="J2362" i="46"/>
  <c r="I2362" i="46"/>
  <c r="H2362" i="46"/>
  <c r="J2360" i="46"/>
  <c r="I2360" i="46"/>
  <c r="H2360" i="46"/>
  <c r="H2356" i="46"/>
  <c r="H2353" i="46"/>
  <c r="I2351" i="46"/>
  <c r="I2350" i="46" s="1"/>
  <c r="I2349" i="46" s="1"/>
  <c r="H2351" i="46"/>
  <c r="H2350" i="46" s="1"/>
  <c r="H2347" i="46"/>
  <c r="I2346" i="46"/>
  <c r="I2345" i="46" s="1"/>
  <c r="I2344" i="46" s="1"/>
  <c r="H2346" i="46"/>
  <c r="H2345" i="46" s="1"/>
  <c r="J2301" i="46"/>
  <c r="I2301" i="46"/>
  <c r="H2301" i="46"/>
  <c r="H2300" i="46"/>
  <c r="H2299" i="46" s="1"/>
  <c r="J2299" i="46"/>
  <c r="I2299" i="46"/>
  <c r="H2295" i="46"/>
  <c r="J2292" i="46"/>
  <c r="I2292" i="46"/>
  <c r="H2292" i="46"/>
  <c r="I2290" i="46"/>
  <c r="I2289" i="46" s="1"/>
  <c r="H2290" i="46"/>
  <c r="H2289" i="46" s="1"/>
  <c r="J2289" i="46"/>
  <c r="J2286" i="46"/>
  <c r="I2286" i="46"/>
  <c r="H2286" i="46"/>
  <c r="I2285" i="46"/>
  <c r="I2284" i="46" s="1"/>
  <c r="H2285" i="46"/>
  <c r="H2284" i="46" s="1"/>
  <c r="J2284" i="46"/>
  <c r="J2321" i="46"/>
  <c r="I2321" i="46"/>
  <c r="H2321" i="46"/>
  <c r="H2320" i="46"/>
  <c r="H2319" i="46" s="1"/>
  <c r="J2319" i="46"/>
  <c r="I2319" i="46"/>
  <c r="H2315" i="46"/>
  <c r="J2312" i="46"/>
  <c r="J2308" i="46" s="1"/>
  <c r="I2312" i="46"/>
  <c r="H2312" i="46"/>
  <c r="I2310" i="46"/>
  <c r="I2309" i="46" s="1"/>
  <c r="H2310" i="46"/>
  <c r="H2309" i="46" s="1"/>
  <c r="H2306" i="46"/>
  <c r="I2305" i="46"/>
  <c r="I2304" i="46" s="1"/>
  <c r="I2303" i="46" s="1"/>
  <c r="H2305" i="46"/>
  <c r="H2304" i="46" s="1"/>
  <c r="J2260" i="46"/>
  <c r="I2260" i="46"/>
  <c r="H2260" i="46"/>
  <c r="J2258" i="46"/>
  <c r="I2258" i="46"/>
  <c r="H2258" i="46"/>
  <c r="I2256" i="46"/>
  <c r="I2254" i="46" s="1"/>
  <c r="I2247" i="46" s="1"/>
  <c r="H2256" i="46"/>
  <c r="H2254" i="46" s="1"/>
  <c r="H2248" i="46"/>
  <c r="J2245" i="46"/>
  <c r="I2245" i="46"/>
  <c r="H2245" i="46"/>
  <c r="I2244" i="46"/>
  <c r="I2243" i="46" s="1"/>
  <c r="H2244" i="46"/>
  <c r="H2243" i="46" s="1"/>
  <c r="J2243" i="46"/>
  <c r="J3353" i="46"/>
  <c r="J3352" i="46" s="1"/>
  <c r="I3353" i="46"/>
  <c r="I3352" i="46" s="1"/>
  <c r="H3353" i="46"/>
  <c r="H3352" i="46" s="1"/>
  <c r="J2280" i="46"/>
  <c r="I2280" i="46"/>
  <c r="H2280" i="46"/>
  <c r="J2278" i="46"/>
  <c r="I2278" i="46"/>
  <c r="H2278" i="46"/>
  <c r="I2276" i="46"/>
  <c r="I2274" i="46" s="1"/>
  <c r="H2276" i="46"/>
  <c r="H2274" i="46" s="1"/>
  <c r="J2274" i="46"/>
  <c r="J2271" i="46"/>
  <c r="I2271" i="46"/>
  <c r="J2268" i="46"/>
  <c r="I2268" i="46"/>
  <c r="H2268" i="46"/>
  <c r="J2265" i="46"/>
  <c r="I2265" i="46"/>
  <c r="H2265" i="46"/>
  <c r="I2264" i="46"/>
  <c r="I2263" i="46" s="1"/>
  <c r="H2264" i="46"/>
  <c r="H2272" i="46" s="1"/>
  <c r="H2271" i="46" s="1"/>
  <c r="J2263" i="46"/>
  <c r="H2226" i="46"/>
  <c r="H2225" i="46" s="1"/>
  <c r="H2223" i="46"/>
  <c r="H2222" i="46" s="1"/>
  <c r="J2218" i="46"/>
  <c r="I2218" i="46"/>
  <c r="H2218" i="46"/>
  <c r="J2216" i="46"/>
  <c r="I2216" i="46"/>
  <c r="H2216" i="46"/>
  <c r="H2212" i="46"/>
  <c r="J2207" i="46"/>
  <c r="I2207" i="46"/>
  <c r="J2205" i="46"/>
  <c r="I2205" i="46"/>
  <c r="J2203" i="46"/>
  <c r="I2203" i="46"/>
  <c r="H2238" i="46"/>
  <c r="J2231" i="46"/>
  <c r="I2231" i="46"/>
  <c r="H2231" i="46"/>
  <c r="J2229" i="46"/>
  <c r="I2229" i="46"/>
  <c r="H2229" i="46"/>
  <c r="J2199" i="46"/>
  <c r="J2198" i="46" s="1"/>
  <c r="I2199" i="46"/>
  <c r="I2198" i="46" s="1"/>
  <c r="H2199" i="46"/>
  <c r="H2198" i="46" s="1"/>
  <c r="H2195" i="46"/>
  <c r="J2188" i="46"/>
  <c r="I2188" i="46"/>
  <c r="H2188" i="46"/>
  <c r="J2186" i="46"/>
  <c r="I2186" i="46"/>
  <c r="H2186" i="46"/>
  <c r="J2182" i="46"/>
  <c r="I2182" i="46"/>
  <c r="H2182" i="46"/>
  <c r="H2175" i="46"/>
  <c r="H2173" i="46"/>
  <c r="H2138" i="46"/>
  <c r="H2137" i="46" s="1"/>
  <c r="H2134" i="46"/>
  <c r="H2129" i="46"/>
  <c r="H2127" i="46"/>
  <c r="H2125" i="46"/>
  <c r="J2153" i="46"/>
  <c r="J2152" i="46" s="1"/>
  <c r="I2153" i="46"/>
  <c r="I2152" i="46" s="1"/>
  <c r="H2153" i="46"/>
  <c r="H2152" i="46" s="1"/>
  <c r="H2143" i="46"/>
  <c r="H2141" i="46"/>
  <c r="J2169" i="46"/>
  <c r="J2168" i="46" s="1"/>
  <c r="I2169" i="46"/>
  <c r="I2168" i="46" s="1"/>
  <c r="H2169" i="46"/>
  <c r="H2168" i="46" s="1"/>
  <c r="J2165" i="46"/>
  <c r="I2165" i="46"/>
  <c r="H2165" i="46"/>
  <c r="J2163" i="46"/>
  <c r="I2163" i="46"/>
  <c r="H2163" i="46"/>
  <c r="J2160" i="46"/>
  <c r="I2160" i="46"/>
  <c r="H2160" i="46"/>
  <c r="J2158" i="46"/>
  <c r="I2158" i="46"/>
  <c r="H2158" i="46"/>
  <c r="J2156" i="46"/>
  <c r="I2156" i="46"/>
  <c r="H2156" i="46"/>
  <c r="J2121" i="46"/>
  <c r="J2120" i="46" s="1"/>
  <c r="I2121" i="46"/>
  <c r="I2120" i="46" s="1"/>
  <c r="H2121" i="46"/>
  <c r="H2120" i="46" s="1"/>
  <c r="J2118" i="46"/>
  <c r="J2117" i="46" s="1"/>
  <c r="I2118" i="46"/>
  <c r="I2117" i="46" s="1"/>
  <c r="H2118" i="46"/>
  <c r="H2117" i="46" s="1"/>
  <c r="J2114" i="46"/>
  <c r="I2114" i="46"/>
  <c r="H2114" i="46"/>
  <c r="J2112" i="46"/>
  <c r="I2112" i="46"/>
  <c r="H2112" i="46"/>
  <c r="J2109" i="46"/>
  <c r="I2109" i="46"/>
  <c r="H2109" i="46"/>
  <c r="J2107" i="46"/>
  <c r="I2107" i="46"/>
  <c r="H2107" i="46"/>
  <c r="J2105" i="46"/>
  <c r="I2105" i="46"/>
  <c r="H2105" i="46"/>
  <c r="J2102" i="46"/>
  <c r="J2101" i="46" s="1"/>
  <c r="I2102" i="46"/>
  <c r="I2101" i="46" s="1"/>
  <c r="H2102" i="46"/>
  <c r="H2101" i="46" s="1"/>
  <c r="J2099" i="46"/>
  <c r="J2098" i="46" s="1"/>
  <c r="I2099" i="46"/>
  <c r="I2098" i="46" s="1"/>
  <c r="H2099" i="46"/>
  <c r="H2098" i="46" s="1"/>
  <c r="J2096" i="46"/>
  <c r="I2096" i="46"/>
  <c r="H2096" i="46"/>
  <c r="J2094" i="46"/>
  <c r="I2094" i="46"/>
  <c r="H2094" i="46"/>
  <c r="J2092" i="46"/>
  <c r="I2092" i="46"/>
  <c r="H2092" i="46"/>
  <c r="J2089" i="46"/>
  <c r="J2088" i="46" s="1"/>
  <c r="I2089" i="46"/>
  <c r="I2088" i="46" s="1"/>
  <c r="H2089" i="46"/>
  <c r="H2088" i="46" s="1"/>
  <c r="J2085" i="46"/>
  <c r="I2085" i="46"/>
  <c r="H2085" i="46"/>
  <c r="J2083" i="46"/>
  <c r="J2082" i="46" s="1"/>
  <c r="I2083" i="46"/>
  <c r="I2082" i="46" s="1"/>
  <c r="H2083" i="46"/>
  <c r="H2082" i="46" s="1"/>
  <c r="J2079" i="46"/>
  <c r="I2079" i="46"/>
  <c r="H2079" i="46"/>
  <c r="J2076" i="46"/>
  <c r="I2076" i="46"/>
  <c r="H2076" i="46"/>
  <c r="J2073" i="46"/>
  <c r="I2073" i="46"/>
  <c r="H2073" i="46"/>
  <c r="J2071" i="46"/>
  <c r="I2071" i="46"/>
  <c r="H2071" i="46"/>
  <c r="J2069" i="46"/>
  <c r="I2069" i="46"/>
  <c r="H2069" i="46"/>
  <c r="J2048" i="46"/>
  <c r="I2048" i="46"/>
  <c r="H2048" i="46"/>
  <c r="H2045" i="46"/>
  <c r="J2038" i="46"/>
  <c r="I2038" i="46"/>
  <c r="H2038" i="46"/>
  <c r="J2036" i="46"/>
  <c r="I2036" i="46"/>
  <c r="H2036" i="46"/>
  <c r="J2065" i="46"/>
  <c r="J2064" i="46" s="1"/>
  <c r="I2065" i="46"/>
  <c r="I2064" i="46" s="1"/>
  <c r="H2065" i="46"/>
  <c r="H2064" i="46" s="1"/>
  <c r="H2061" i="46"/>
  <c r="J2059" i="46"/>
  <c r="I2059" i="46"/>
  <c r="H2059" i="46"/>
  <c r="H2054" i="46"/>
  <c r="H2052" i="46"/>
  <c r="H2027" i="46"/>
  <c r="H2026" i="46" s="1"/>
  <c r="J1998" i="46"/>
  <c r="J1997" i="46" s="1"/>
  <c r="I1998" i="46"/>
  <c r="I1997" i="46" s="1"/>
  <c r="H1998" i="46"/>
  <c r="H1997" i="46" s="1"/>
  <c r="J1994" i="46"/>
  <c r="J1993" i="46" s="1"/>
  <c r="I1994" i="46"/>
  <c r="I1993" i="46" s="1"/>
  <c r="H1994" i="46"/>
  <c r="H1993" i="46" s="1"/>
  <c r="J1989" i="46"/>
  <c r="I1989" i="46"/>
  <c r="J1987" i="46"/>
  <c r="I1987" i="46"/>
  <c r="H1987" i="46"/>
  <c r="J2032" i="46"/>
  <c r="J2031" i="46" s="1"/>
  <c r="I2032" i="46"/>
  <c r="I2031" i="46" s="1"/>
  <c r="H2032" i="46"/>
  <c r="H2031" i="46" s="1"/>
  <c r="J2027" i="46"/>
  <c r="J2026" i="46" s="1"/>
  <c r="I2027" i="46"/>
  <c r="I2026" i="46" s="1"/>
  <c r="J2022" i="46"/>
  <c r="I2022" i="46"/>
  <c r="H2022" i="46"/>
  <c r="J2020" i="46"/>
  <c r="I2020" i="46"/>
  <c r="H2020" i="46"/>
  <c r="J2017" i="46"/>
  <c r="J2016" i="46" s="1"/>
  <c r="I2017" i="46"/>
  <c r="I2016" i="46" s="1"/>
  <c r="H2017" i="46"/>
  <c r="H2016" i="46" s="1"/>
  <c r="H2014" i="46"/>
  <c r="H2013" i="46" s="1"/>
  <c r="H2010" i="46"/>
  <c r="J2005" i="46"/>
  <c r="I2005" i="46"/>
  <c r="J2003" i="46"/>
  <c r="I2003" i="46"/>
  <c r="H2003" i="46"/>
  <c r="J2001" i="46"/>
  <c r="I2001" i="46"/>
  <c r="H2001" i="46"/>
  <c r="J1982" i="46"/>
  <c r="I1982" i="46"/>
  <c r="H1982" i="46"/>
  <c r="J1973" i="46"/>
  <c r="I1973" i="46"/>
  <c r="H1973" i="46"/>
  <c r="J1971" i="46"/>
  <c r="I1971" i="46"/>
  <c r="H1971" i="46"/>
  <c r="H1967" i="46"/>
  <c r="H1966" i="46" s="1"/>
  <c r="H1964" i="46"/>
  <c r="H1963" i="46" s="1"/>
  <c r="H1961" i="46"/>
  <c r="H1960" i="46" s="1"/>
  <c r="H1958" i="46"/>
  <c r="H1957" i="46" s="1"/>
  <c r="J1953" i="46"/>
  <c r="I1953" i="46"/>
  <c r="H1953" i="46"/>
  <c r="J1950" i="46"/>
  <c r="I1950" i="46"/>
  <c r="H1950" i="46"/>
  <c r="H2423" i="46"/>
  <c r="H2428" i="46"/>
  <c r="H2433" i="46"/>
  <c r="H2438" i="46"/>
  <c r="J1914" i="46"/>
  <c r="J1913" i="46" s="1"/>
  <c r="I1914" i="46"/>
  <c r="I1913" i="46" s="1"/>
  <c r="H1914" i="46"/>
  <c r="H1913" i="46" s="1"/>
  <c r="J2288" i="46" l="1"/>
  <c r="J2283" i="46"/>
  <c r="J2324" i="46"/>
  <c r="J2262" i="46"/>
  <c r="J2242" i="46"/>
  <c r="I2242" i="46"/>
  <c r="I2298" i="46"/>
  <c r="I1949" i="46"/>
  <c r="I2035" i="46"/>
  <c r="I2185" i="46"/>
  <c r="I2215" i="46"/>
  <c r="J2339" i="46"/>
  <c r="H2387" i="46"/>
  <c r="J2380" i="46"/>
  <c r="J2228" i="46"/>
  <c r="H2257" i="46"/>
  <c r="J2257" i="46"/>
  <c r="I2308" i="46"/>
  <c r="J2298" i="46"/>
  <c r="I2359" i="46"/>
  <c r="I2380" i="46"/>
  <c r="I2000" i="46"/>
  <c r="I1986" i="46"/>
  <c r="J2202" i="46"/>
  <c r="I2262" i="46"/>
  <c r="J2318" i="46"/>
  <c r="I2402" i="46"/>
  <c r="J1949" i="46"/>
  <c r="J2035" i="46"/>
  <c r="J2185" i="46"/>
  <c r="J2215" i="46"/>
  <c r="I2339" i="46"/>
  <c r="J2000" i="46"/>
  <c r="J1986" i="46"/>
  <c r="I2228" i="46"/>
  <c r="I2202" i="46"/>
  <c r="I2318" i="46"/>
  <c r="I2283" i="46"/>
  <c r="I2288" i="46"/>
  <c r="J2359" i="46"/>
  <c r="J2402" i="46"/>
  <c r="H2035" i="46"/>
  <c r="H2359" i="46"/>
  <c r="H2380" i="46"/>
  <c r="H2111" i="46"/>
  <c r="J2111" i="46"/>
  <c r="H2202" i="46"/>
  <c r="H2058" i="46"/>
  <c r="J2058" i="46"/>
  <c r="H2068" i="46"/>
  <c r="J2068" i="46"/>
  <c r="I2075" i="46"/>
  <c r="H2091" i="46"/>
  <c r="J2091" i="46"/>
  <c r="I2068" i="46"/>
  <c r="H1970" i="46"/>
  <c r="I1977" i="46"/>
  <c r="H2000" i="46"/>
  <c r="I2155" i="46"/>
  <c r="H2308" i="46"/>
  <c r="J2277" i="46"/>
  <c r="H2051" i="46"/>
  <c r="H2228" i="46"/>
  <c r="H2344" i="46"/>
  <c r="H2349" i="46"/>
  <c r="H2402" i="46"/>
  <c r="H2277" i="46"/>
  <c r="H2124" i="46"/>
  <c r="I2179" i="46"/>
  <c r="H2104" i="46"/>
  <c r="J2104" i="46"/>
  <c r="H2147" i="46"/>
  <c r="H2075" i="46"/>
  <c r="H2162" i="46"/>
  <c r="J2162" i="46"/>
  <c r="H2185" i="46"/>
  <c r="H2192" i="46"/>
  <c r="H2235" i="46"/>
  <c r="H2209" i="46"/>
  <c r="H2215" i="46"/>
  <c r="H2131" i="46"/>
  <c r="I2324" i="46"/>
  <c r="H2370" i="46"/>
  <c r="H2409" i="46"/>
  <c r="H2324" i="46"/>
  <c r="H2339" i="46"/>
  <c r="J2075" i="46"/>
  <c r="H2392" i="46"/>
  <c r="H2365" i="46"/>
  <c r="H2329" i="46"/>
  <c r="H2303" i="46"/>
  <c r="H2318" i="46"/>
  <c r="H2288" i="46"/>
  <c r="H2140" i="46"/>
  <c r="H2242" i="46"/>
  <c r="I2257" i="46"/>
  <c r="H2283" i="46"/>
  <c r="H2298" i="46"/>
  <c r="J2267" i="46"/>
  <c r="J2140" i="46"/>
  <c r="H2252" i="46"/>
  <c r="H2251" i="46" s="1"/>
  <c r="H2247" i="46" s="1"/>
  <c r="H2172" i="46"/>
  <c r="H2267" i="46"/>
  <c r="I2267" i="46"/>
  <c r="I2277" i="46"/>
  <c r="H2263" i="46"/>
  <c r="H2262" i="46" s="1"/>
  <c r="H2019" i="46"/>
  <c r="I2162" i="46"/>
  <c r="J1977" i="46"/>
  <c r="H2179" i="46"/>
  <c r="J2179" i="46"/>
  <c r="I2058" i="46"/>
  <c r="I2104" i="46"/>
  <c r="I2111" i="46"/>
  <c r="H2155" i="46"/>
  <c r="J2155" i="46"/>
  <c r="H2042" i="46"/>
  <c r="I2091" i="46"/>
  <c r="I2140" i="46"/>
  <c r="J2019" i="46"/>
  <c r="I2019" i="46"/>
  <c r="I1970" i="46"/>
  <c r="J1970" i="46"/>
  <c r="H1977" i="46"/>
  <c r="H2007" i="46"/>
  <c r="H1949" i="46"/>
  <c r="H1986" i="46"/>
  <c r="H2422" i="46"/>
  <c r="H1956" i="46"/>
  <c r="I2993" i="46"/>
  <c r="I2992" i="46" s="1"/>
  <c r="J2993" i="46"/>
  <c r="J2992" i="46" s="1"/>
  <c r="H2993" i="46"/>
  <c r="H2992" i="46" s="1"/>
  <c r="I3202" i="46"/>
  <c r="J3202" i="46"/>
  <c r="H3202" i="46"/>
  <c r="I3185" i="46"/>
  <c r="J3185" i="46"/>
  <c r="H3185" i="46"/>
  <c r="J1947" i="46"/>
  <c r="J1946" i="46" s="1"/>
  <c r="I1947" i="46"/>
  <c r="I1946" i="46" s="1"/>
  <c r="H1947" i="46"/>
  <c r="H1946" i="46" s="1"/>
  <c r="H1944" i="46"/>
  <c r="H1942" i="46"/>
  <c r="H1940" i="46"/>
  <c r="H1936" i="46"/>
  <c r="H1934" i="46"/>
  <c r="H1928" i="46"/>
  <c r="J1919" i="46"/>
  <c r="I1919" i="46"/>
  <c r="H1920" i="46"/>
  <c r="H1919" i="46" s="1"/>
  <c r="H1917" i="46"/>
  <c r="H1916" i="46" s="1"/>
  <c r="J1917" i="46"/>
  <c r="J1916" i="46" s="1"/>
  <c r="I1917" i="46"/>
  <c r="I1916" i="46" s="1"/>
  <c r="H1864" i="46"/>
  <c r="J1862" i="46"/>
  <c r="J1861" i="46" s="1"/>
  <c r="I1862" i="46"/>
  <c r="I1861" i="46" s="1"/>
  <c r="H1862" i="46"/>
  <c r="J1906" i="46"/>
  <c r="I1906" i="46"/>
  <c r="H1907" i="46"/>
  <c r="H1906" i="46" s="1"/>
  <c r="H1898" i="46"/>
  <c r="H1896" i="46"/>
  <c r="J1890" i="46"/>
  <c r="J1887" i="46" s="1"/>
  <c r="I1890" i="46"/>
  <c r="H1890" i="46"/>
  <c r="I1889" i="46"/>
  <c r="H1889" i="46"/>
  <c r="H1881" i="46"/>
  <c r="I1879" i="46"/>
  <c r="I1876" i="46" s="1"/>
  <c r="H1878" i="46"/>
  <c r="H1876" i="46" s="1"/>
  <c r="I1872" i="46"/>
  <c r="I1871" i="46" s="1"/>
  <c r="J1871" i="46"/>
  <c r="H1871" i="46"/>
  <c r="J1869" i="46"/>
  <c r="J1868" i="46" s="1"/>
  <c r="I1869" i="46"/>
  <c r="I1868" i="46" s="1"/>
  <c r="H1868" i="46"/>
  <c r="I1969" i="46" l="1"/>
  <c r="J1867" i="46"/>
  <c r="I1887" i="46"/>
  <c r="I1875" i="46" s="1"/>
  <c r="J2364" i="46"/>
  <c r="I2171" i="46"/>
  <c r="J2323" i="46"/>
  <c r="J2123" i="46"/>
  <c r="I2323" i="46"/>
  <c r="I2364" i="46"/>
  <c r="J2201" i="46"/>
  <c r="J2171" i="46"/>
  <c r="I2241" i="46"/>
  <c r="J2241" i="46"/>
  <c r="J1985" i="46"/>
  <c r="I1985" i="46"/>
  <c r="I1867" i="46"/>
  <c r="J1969" i="46"/>
  <c r="I2123" i="46"/>
  <c r="I2067" i="46"/>
  <c r="J2067" i="46"/>
  <c r="I2201" i="46"/>
  <c r="J2034" i="46"/>
  <c r="H1969" i="46"/>
  <c r="H2201" i="46"/>
  <c r="H2067" i="46"/>
  <c r="H2034" i="46"/>
  <c r="H2282" i="46"/>
  <c r="H2364" i="46"/>
  <c r="H2323" i="46"/>
  <c r="J2282" i="46"/>
  <c r="H2123" i="46"/>
  <c r="H2171" i="46"/>
  <c r="I2282" i="46"/>
  <c r="I2034" i="46"/>
  <c r="H2241" i="46"/>
  <c r="H1985" i="46"/>
  <c r="J1875" i="46"/>
  <c r="H1861" i="46"/>
  <c r="H1939" i="46"/>
  <c r="H1926" i="46" s="1"/>
  <c r="H1924" i="46" s="1"/>
  <c r="H1923" i="46" s="1"/>
  <c r="H1912" i="46" s="1"/>
  <c r="H1867" i="46"/>
  <c r="I1926" i="46"/>
  <c r="J1926" i="46"/>
  <c r="H1887" i="46"/>
  <c r="H1875" i="46" s="1"/>
  <c r="J1860" i="46" l="1"/>
  <c r="I1860" i="46"/>
  <c r="J1924" i="46"/>
  <c r="J1923" i="46" s="1"/>
  <c r="J1912" i="46" s="1"/>
  <c r="I1924" i="46"/>
  <c r="I1923" i="46" s="1"/>
  <c r="I1912" i="46" s="1"/>
  <c r="H1860" i="46"/>
  <c r="J1859" i="46" l="1"/>
  <c r="H1859" i="46"/>
  <c r="I1859" i="46"/>
  <c r="H3257" i="46"/>
  <c r="H3085" i="46"/>
  <c r="H2886" i="46" l="1"/>
  <c r="H2893" i="46" l="1"/>
  <c r="I3257" i="46"/>
  <c r="J3257" i="46"/>
  <c r="I3252" i="46"/>
  <c r="J3252" i="46"/>
  <c r="I3250" i="46"/>
  <c r="J3250" i="46"/>
  <c r="H3252" i="46"/>
  <c r="H3250" i="46"/>
  <c r="H3229" i="46"/>
  <c r="I3224" i="46"/>
  <c r="J3224" i="46"/>
  <c r="I3222" i="46"/>
  <c r="J3222" i="46"/>
  <c r="H3224" i="46"/>
  <c r="H3222" i="46"/>
  <c r="I3215" i="46" l="1"/>
  <c r="J3215" i="46"/>
  <c r="H3215" i="46"/>
  <c r="I3212" i="46"/>
  <c r="J3212" i="46"/>
  <c r="H3212" i="46"/>
  <c r="I3204" i="46"/>
  <c r="I3201" i="46" s="1"/>
  <c r="J3204" i="46"/>
  <c r="H3204" i="46"/>
  <c r="I3198" i="46"/>
  <c r="J3198" i="46"/>
  <c r="H3198" i="46"/>
  <c r="I3195" i="46"/>
  <c r="J3195" i="46"/>
  <c r="H3195" i="46"/>
  <c r="I3187" i="46"/>
  <c r="I3184" i="46" s="1"/>
  <c r="J3187" i="46"/>
  <c r="J3184" i="46" s="1"/>
  <c r="H3187" i="46"/>
  <c r="H3184" i="46" s="1"/>
  <c r="I3160" i="46"/>
  <c r="J3160" i="46"/>
  <c r="H3160" i="46"/>
  <c r="I3154" i="46"/>
  <c r="J3154" i="46"/>
  <c r="H3154" i="46"/>
  <c r="I3151" i="46"/>
  <c r="J3151" i="46"/>
  <c r="I3149" i="46"/>
  <c r="J3149" i="46"/>
  <c r="H3151" i="46"/>
  <c r="H3149" i="46"/>
  <c r="H3136" i="46"/>
  <c r="H3130" i="46"/>
  <c r="I3127" i="46"/>
  <c r="J3127" i="46"/>
  <c r="I3125" i="46"/>
  <c r="J3125" i="46"/>
  <c r="H3127" i="46"/>
  <c r="H3125" i="46"/>
  <c r="I3194" i="46" l="1"/>
  <c r="J3211" i="46"/>
  <c r="H3194" i="46"/>
  <c r="J3194" i="46"/>
  <c r="I3211" i="46"/>
  <c r="J3201" i="46"/>
  <c r="H3201" i="46"/>
  <c r="H3211" i="46"/>
  <c r="H3116" i="46" l="1"/>
  <c r="I3110" i="46"/>
  <c r="J3110" i="46"/>
  <c r="H3110" i="46"/>
  <c r="I3104" i="46"/>
  <c r="J3104" i="46"/>
  <c r="H3104" i="46"/>
  <c r="I3101" i="46"/>
  <c r="J3101" i="46"/>
  <c r="H3101" i="46"/>
  <c r="I3099" i="46"/>
  <c r="J3099" i="46"/>
  <c r="H3099" i="46"/>
  <c r="I3085" i="46"/>
  <c r="J3085" i="46"/>
  <c r="I3079" i="46"/>
  <c r="J3079" i="46"/>
  <c r="H3079" i="46"/>
  <c r="I3076" i="46"/>
  <c r="J3076" i="46"/>
  <c r="H3076" i="46"/>
  <c r="I3074" i="46"/>
  <c r="J3074" i="46"/>
  <c r="H3074" i="46"/>
  <c r="I3067" i="46"/>
  <c r="J3067" i="46"/>
  <c r="H3067" i="46"/>
  <c r="H3059" i="46"/>
  <c r="H3053" i="46"/>
  <c r="H3050" i="46"/>
  <c r="H3048" i="46"/>
  <c r="I3039" i="46"/>
  <c r="I3038" i="46" s="1"/>
  <c r="J3039" i="46"/>
  <c r="J3038" i="46" s="1"/>
  <c r="H3039" i="46"/>
  <c r="H3031" i="46"/>
  <c r="H3029" i="46"/>
  <c r="H3025" i="46"/>
  <c r="I3022" i="46"/>
  <c r="J3022" i="46"/>
  <c r="H3022" i="46"/>
  <c r="I3020" i="46"/>
  <c r="J3020" i="46"/>
  <c r="H3020" i="46"/>
  <c r="I3014" i="46"/>
  <c r="J3014" i="46"/>
  <c r="H3014" i="46"/>
  <c r="I3009" i="46"/>
  <c r="J3009" i="46"/>
  <c r="H3009" i="46"/>
  <c r="H2977" i="46"/>
  <c r="H2968" i="46"/>
  <c r="H2964" i="46"/>
  <c r="H2954" i="46"/>
  <c r="H2950" i="46"/>
  <c r="I2949" i="46" l="1"/>
  <c r="J2949" i="46"/>
  <c r="H2949" i="46"/>
  <c r="I359" i="46" l="1"/>
  <c r="J359" i="46"/>
  <c r="H359" i="46"/>
  <c r="I2937" i="46" l="1"/>
  <c r="J2937" i="46"/>
  <c r="H2937" i="46"/>
  <c r="H2931" i="46"/>
  <c r="H2920" i="46"/>
  <c r="H2908" i="46"/>
  <c r="H2901" i="46"/>
  <c r="H2896" i="46"/>
  <c r="I2891" i="46"/>
  <c r="I2885" i="46" s="1"/>
  <c r="J2891" i="46"/>
  <c r="J2885" i="46" s="1"/>
  <c r="H2891" i="46"/>
  <c r="H2885" i="46" s="1"/>
  <c r="J3270" i="46" l="1"/>
  <c r="I3270" i="46"/>
  <c r="H3270" i="46"/>
  <c r="J3268" i="46"/>
  <c r="I3268" i="46"/>
  <c r="H3268" i="46"/>
  <c r="J3265" i="46"/>
  <c r="J3264" i="46" s="1"/>
  <c r="I3265" i="46"/>
  <c r="I3264" i="46" s="1"/>
  <c r="H3265" i="46"/>
  <c r="H3264" i="46" s="1"/>
  <c r="J3262" i="46"/>
  <c r="I3262" i="46"/>
  <c r="H3262" i="46"/>
  <c r="J3255" i="46"/>
  <c r="I3255" i="46"/>
  <c r="H3255" i="46"/>
  <c r="J3248" i="46"/>
  <c r="J3247" i="46" s="1"/>
  <c r="I3248" i="46"/>
  <c r="I3247" i="46" s="1"/>
  <c r="H3248" i="46"/>
  <c r="H3247" i="46" s="1"/>
  <c r="J3245" i="46"/>
  <c r="J3244" i="46" s="1"/>
  <c r="I3245" i="46"/>
  <c r="I3244" i="46" s="1"/>
  <c r="H3245" i="46"/>
  <c r="H3244" i="46" s="1"/>
  <c r="J3242" i="46"/>
  <c r="I3242" i="46"/>
  <c r="H3242" i="46"/>
  <c r="J3240" i="46"/>
  <c r="I3240" i="46"/>
  <c r="H3240" i="46"/>
  <c r="J3237" i="46"/>
  <c r="J3236" i="46" s="1"/>
  <c r="I3237" i="46"/>
  <c r="I3236" i="46" s="1"/>
  <c r="H3237" i="46"/>
  <c r="H3236" i="46" s="1"/>
  <c r="J3234" i="46"/>
  <c r="I3234" i="46"/>
  <c r="H3234" i="46"/>
  <c r="J3227" i="46"/>
  <c r="I3227" i="46"/>
  <c r="H3227" i="46"/>
  <c r="J3220" i="46"/>
  <c r="J3219" i="46" s="1"/>
  <c r="I3220" i="46"/>
  <c r="I3219" i="46" s="1"/>
  <c r="H3220" i="46"/>
  <c r="H3219" i="46" s="1"/>
  <c r="J3209" i="46"/>
  <c r="J3208" i="46" s="1"/>
  <c r="I3209" i="46"/>
  <c r="I3208" i="46" s="1"/>
  <c r="H3209" i="46"/>
  <c r="H3208" i="46" s="1"/>
  <c r="J3192" i="46"/>
  <c r="J3191" i="46" s="1"/>
  <c r="I3192" i="46"/>
  <c r="I3191" i="46" s="1"/>
  <c r="H3192" i="46"/>
  <c r="H3191" i="46" s="1"/>
  <c r="J3181" i="46"/>
  <c r="J3180" i="46" s="1"/>
  <c r="I3181" i="46"/>
  <c r="I3180" i="46" s="1"/>
  <c r="H3181" i="46"/>
  <c r="H3180" i="46" s="1"/>
  <c r="J3178" i="46"/>
  <c r="J3177" i="46" s="1"/>
  <c r="I3178" i="46"/>
  <c r="I3177" i="46" s="1"/>
  <c r="H3178" i="46"/>
  <c r="H3177" i="46" s="1"/>
  <c r="J3175" i="46"/>
  <c r="J3174" i="46" s="1"/>
  <c r="I3175" i="46"/>
  <c r="I3174" i="46" s="1"/>
  <c r="H3175" i="46"/>
  <c r="H3174" i="46" s="1"/>
  <c r="J3172" i="46"/>
  <c r="J3171" i="46" s="1"/>
  <c r="I3172" i="46"/>
  <c r="I3171" i="46" s="1"/>
  <c r="H3172" i="46"/>
  <c r="H3171" i="46" s="1"/>
  <c r="J3168" i="46"/>
  <c r="J3167" i="46" s="1"/>
  <c r="I3168" i="46"/>
  <c r="I3167" i="46" s="1"/>
  <c r="H3168" i="46"/>
  <c r="H3167" i="46" s="1"/>
  <c r="J3165" i="46"/>
  <c r="I3165" i="46"/>
  <c r="H3165" i="46"/>
  <c r="J3158" i="46"/>
  <c r="I3158" i="46"/>
  <c r="H3158" i="46"/>
  <c r="J3147" i="46"/>
  <c r="J3146" i="46" s="1"/>
  <c r="I3147" i="46"/>
  <c r="I3146" i="46" s="1"/>
  <c r="H3147" i="46"/>
  <c r="H3146" i="46" s="1"/>
  <c r="J3144" i="46"/>
  <c r="J3143" i="46" s="1"/>
  <c r="I3144" i="46"/>
  <c r="I3143" i="46" s="1"/>
  <c r="H3144" i="46"/>
  <c r="H3143" i="46" s="1"/>
  <c r="J3141" i="46"/>
  <c r="I3141" i="46"/>
  <c r="H3141" i="46"/>
  <c r="J3134" i="46"/>
  <c r="I3134" i="46"/>
  <c r="H3134" i="46"/>
  <c r="J3123" i="46"/>
  <c r="J3122" i="46" s="1"/>
  <c r="I3123" i="46"/>
  <c r="I3122" i="46" s="1"/>
  <c r="H3123" i="46"/>
  <c r="H3122" i="46" s="1"/>
  <c r="I3119" i="46"/>
  <c r="I3118" i="46" s="1"/>
  <c r="J3119" i="46"/>
  <c r="J3118" i="46" s="1"/>
  <c r="H3119" i="46"/>
  <c r="H3118" i="46" s="1"/>
  <c r="I3094" i="46"/>
  <c r="I3093" i="46" s="1"/>
  <c r="J3094" i="46"/>
  <c r="J3093" i="46" s="1"/>
  <c r="H3094" i="46"/>
  <c r="H3093" i="46" s="1"/>
  <c r="J3116" i="46"/>
  <c r="I3116" i="46"/>
  <c r="J3108" i="46"/>
  <c r="I3108" i="46"/>
  <c r="H3108" i="46"/>
  <c r="H3103" i="46" s="1"/>
  <c r="J3097" i="46"/>
  <c r="J3096" i="46" s="1"/>
  <c r="I3097" i="46"/>
  <c r="I3096" i="46" s="1"/>
  <c r="H3097" i="46"/>
  <c r="H3096" i="46" s="1"/>
  <c r="J3091" i="46"/>
  <c r="I3091" i="46"/>
  <c r="H3091" i="46"/>
  <c r="J3083" i="46"/>
  <c r="I3083" i="46"/>
  <c r="H3083" i="46"/>
  <c r="J3072" i="46"/>
  <c r="J3071" i="46" s="1"/>
  <c r="I3072" i="46"/>
  <c r="I3071" i="46" s="1"/>
  <c r="H3072" i="46"/>
  <c r="H3071" i="46" s="1"/>
  <c r="J3103" i="46" l="1"/>
  <c r="J3078" i="46"/>
  <c r="J3153" i="46"/>
  <c r="I3183" i="46"/>
  <c r="I3226" i="46"/>
  <c r="I3078" i="46"/>
  <c r="I3103" i="46"/>
  <c r="I3153" i="46"/>
  <c r="J3183" i="46"/>
  <c r="J3226" i="46"/>
  <c r="H3153" i="46"/>
  <c r="H3078" i="46"/>
  <c r="H3070" i="46" s="1"/>
  <c r="H3129" i="46"/>
  <c r="J3129" i="46"/>
  <c r="H3254" i="46"/>
  <c r="I3254" i="46"/>
  <c r="I3129" i="46"/>
  <c r="H3226" i="46"/>
  <c r="J3254" i="46"/>
  <c r="H3183" i="46"/>
  <c r="H3267" i="46"/>
  <c r="I3267" i="46"/>
  <c r="I3170" i="46"/>
  <c r="J3239" i="46"/>
  <c r="H3170" i="46"/>
  <c r="J3170" i="46"/>
  <c r="J3267" i="46"/>
  <c r="H3239" i="46"/>
  <c r="I3239" i="46"/>
  <c r="J3066" i="46"/>
  <c r="H3066" i="46"/>
  <c r="I3066" i="46"/>
  <c r="H3064" i="46"/>
  <c r="J3057" i="46"/>
  <c r="J3052" i="46" s="1"/>
  <c r="I3057" i="46"/>
  <c r="I3052" i="46" s="1"/>
  <c r="H3057" i="46"/>
  <c r="H3046" i="46"/>
  <c r="H3045" i="46" s="1"/>
  <c r="I3043" i="46"/>
  <c r="I3042" i="46" s="1"/>
  <c r="J3043" i="46"/>
  <c r="J3042" i="46" s="1"/>
  <c r="H3043" i="46"/>
  <c r="H3042" i="46" s="1"/>
  <c r="H3038" i="46"/>
  <c r="I3036" i="46"/>
  <c r="J3036" i="46"/>
  <c r="H3036" i="46"/>
  <c r="H3024" i="46" s="1"/>
  <c r="I3029" i="46"/>
  <c r="J3029" i="46"/>
  <c r="J3018" i="46"/>
  <c r="J3017" i="46" s="1"/>
  <c r="I3018" i="46"/>
  <c r="I3017" i="46" s="1"/>
  <c r="H3018" i="46"/>
  <c r="H3017" i="46" s="1"/>
  <c r="I3024" i="46" l="1"/>
  <c r="I3016" i="46" s="1"/>
  <c r="J3024" i="46"/>
  <c r="J3016" i="46" s="1"/>
  <c r="J3070" i="46"/>
  <c r="J3121" i="46"/>
  <c r="I3070" i="46"/>
  <c r="H3121" i="46"/>
  <c r="I3121" i="46"/>
  <c r="J3218" i="46"/>
  <c r="H3052" i="46"/>
  <c r="H3016" i="46" s="1"/>
  <c r="H3218" i="46"/>
  <c r="I3218" i="46"/>
  <c r="J3012" i="46"/>
  <c r="J3011" i="46" s="1"/>
  <c r="I3012" i="46"/>
  <c r="I3011" i="46" s="1"/>
  <c r="H3012" i="46"/>
  <c r="H3011" i="46" s="1"/>
  <c r="J3007" i="46"/>
  <c r="J3006" i="46" s="1"/>
  <c r="I3007" i="46"/>
  <c r="I3006" i="46" s="1"/>
  <c r="H3007" i="46"/>
  <c r="H3006" i="46" s="1"/>
  <c r="H3003" i="46"/>
  <c r="H3002" i="46" s="1"/>
  <c r="J3000" i="46"/>
  <c r="J2999" i="46" s="1"/>
  <c r="I3000" i="46"/>
  <c r="I2999" i="46" s="1"/>
  <c r="H3000" i="46"/>
  <c r="H2999" i="46" s="1"/>
  <c r="J3503" i="46"/>
  <c r="J3502" i="46" s="1"/>
  <c r="I3503" i="46"/>
  <c r="I3502" i="46" s="1"/>
  <c r="H3503" i="46"/>
  <c r="H3502" i="46" s="1"/>
  <c r="J3486" i="46"/>
  <c r="J3485" i="46" s="1"/>
  <c r="I3486" i="46"/>
  <c r="I3485" i="46" s="1"/>
  <c r="H3486" i="46"/>
  <c r="H3485" i="46" s="1"/>
  <c r="J3442" i="46"/>
  <c r="I3442" i="46"/>
  <c r="H3442" i="46"/>
  <c r="J3416" i="46"/>
  <c r="J3415" i="46" s="1"/>
  <c r="I3416" i="46"/>
  <c r="I3415" i="46" s="1"/>
  <c r="H3416" i="46"/>
  <c r="H3415" i="46" s="1"/>
  <c r="J3411" i="46"/>
  <c r="I3411" i="46"/>
  <c r="H3411" i="46"/>
  <c r="J3400" i="46"/>
  <c r="J3399" i="46" s="1"/>
  <c r="I3400" i="46"/>
  <c r="I3399" i="46" s="1"/>
  <c r="H3400" i="46"/>
  <c r="H3399" i="46" s="1"/>
  <c r="J3383" i="46"/>
  <c r="J3382" i="46" s="1"/>
  <c r="I3383" i="46"/>
  <c r="I3382" i="46" s="1"/>
  <c r="H3383" i="46"/>
  <c r="H3382" i="46" s="1"/>
  <c r="J3376" i="46"/>
  <c r="I3376" i="46"/>
  <c r="H3376" i="46"/>
  <c r="J3350" i="46"/>
  <c r="I3350" i="46"/>
  <c r="H3350" i="46"/>
  <c r="J3348" i="46"/>
  <c r="I3348" i="46"/>
  <c r="H3348" i="46"/>
  <c r="I3341" i="46"/>
  <c r="J3341" i="46"/>
  <c r="H3341" i="46"/>
  <c r="I3339" i="46"/>
  <c r="J3339" i="46"/>
  <c r="H3339" i="46"/>
  <c r="H3335" i="46"/>
  <c r="I3331" i="46"/>
  <c r="I3330" i="46" s="1"/>
  <c r="J3331" i="46"/>
  <c r="J3330" i="46" s="1"/>
  <c r="H3331" i="46"/>
  <c r="H3363" i="46"/>
  <c r="J2997" i="46"/>
  <c r="J2996" i="46" s="1"/>
  <c r="I2997" i="46"/>
  <c r="I2996" i="46" s="1"/>
  <c r="H2997" i="46"/>
  <c r="H2996" i="46" s="1"/>
  <c r="J2990" i="46"/>
  <c r="I2990" i="46"/>
  <c r="H2990" i="46"/>
  <c r="J2988" i="46"/>
  <c r="I2988" i="46"/>
  <c r="H2988" i="46"/>
  <c r="J2986" i="46"/>
  <c r="I2986" i="46"/>
  <c r="H2986" i="46"/>
  <c r="J2984" i="46"/>
  <c r="I2984" i="46"/>
  <c r="H2984" i="46"/>
  <c r="J2981" i="46"/>
  <c r="J2980" i="46" s="1"/>
  <c r="I2981" i="46"/>
  <c r="I2980" i="46" s="1"/>
  <c r="H2981" i="46"/>
  <c r="H2980" i="46" s="1"/>
  <c r="J2975" i="46"/>
  <c r="J2963" i="46" s="1"/>
  <c r="I2975" i="46"/>
  <c r="I2963" i="46" s="1"/>
  <c r="H2975" i="46"/>
  <c r="H2963" i="46" s="1"/>
  <c r="I3338" i="46" l="1"/>
  <c r="J3347" i="46"/>
  <c r="J2995" i="46"/>
  <c r="I2995" i="46"/>
  <c r="J3338" i="46"/>
  <c r="I3347" i="46"/>
  <c r="I3005" i="46"/>
  <c r="J3005" i="46"/>
  <c r="I2983" i="46"/>
  <c r="J2983" i="46"/>
  <c r="H3005" i="46"/>
  <c r="H2995" i="46"/>
  <c r="H2983" i="46"/>
  <c r="H3347" i="46"/>
  <c r="J2961" i="46"/>
  <c r="J2960" i="46" s="1"/>
  <c r="I2961" i="46"/>
  <c r="I2960" i="46" s="1"/>
  <c r="H2961" i="46"/>
  <c r="H2960" i="46" s="1"/>
  <c r="H2947" i="46"/>
  <c r="H2946" i="46" s="1"/>
  <c r="J3329" i="46" l="1"/>
  <c r="I3329" i="46"/>
  <c r="J2945" i="46"/>
  <c r="I2945" i="46"/>
  <c r="H2945" i="46"/>
  <c r="J2943" i="46"/>
  <c r="J2942" i="46" s="1"/>
  <c r="I2943" i="46"/>
  <c r="I2942" i="46" s="1"/>
  <c r="H2943" i="46"/>
  <c r="H2942" i="46" s="1"/>
  <c r="J2936" i="46"/>
  <c r="I2936" i="46"/>
  <c r="H2936" i="46"/>
  <c r="J2929" i="46"/>
  <c r="J2928" i="46" s="1"/>
  <c r="I2929" i="46"/>
  <c r="I2928" i="46" s="1"/>
  <c r="H2929" i="46"/>
  <c r="H2928" i="46" s="1"/>
  <c r="H2918" i="46"/>
  <c r="H2895" i="46" s="1"/>
  <c r="J2884" i="46" l="1"/>
  <c r="J2883" i="46" s="1"/>
  <c r="H2884" i="46"/>
  <c r="I2884" i="46"/>
  <c r="J3791" i="46"/>
  <c r="J3790" i="46" s="1"/>
  <c r="I3791" i="46"/>
  <c r="I3790" i="46" s="1"/>
  <c r="H3791" i="46"/>
  <c r="H3790" i="46" s="1"/>
  <c r="J3775" i="46"/>
  <c r="J3774" i="46" s="1"/>
  <c r="I3775" i="46"/>
  <c r="I3774" i="46" s="1"/>
  <c r="H3775" i="46"/>
  <c r="H3774" i="46" s="1"/>
  <c r="H2883" i="46" l="1"/>
  <c r="I2883" i="46"/>
  <c r="J3511" i="46"/>
  <c r="J3510" i="46" s="1"/>
  <c r="I3511" i="46"/>
  <c r="I3510" i="46" s="1"/>
  <c r="H3511" i="46"/>
  <c r="H3510" i="46" s="1"/>
  <c r="J3494" i="46"/>
  <c r="J3493" i="46" s="1"/>
  <c r="I3494" i="46"/>
  <c r="I3493" i="46" s="1"/>
  <c r="H3494" i="46"/>
  <c r="H3493" i="46" s="1"/>
  <c r="J3467" i="46"/>
  <c r="I3467" i="46"/>
  <c r="H3467" i="46"/>
  <c r="J3426" i="46"/>
  <c r="I3426" i="46"/>
  <c r="H3426" i="46"/>
  <c r="J3393" i="46"/>
  <c r="I3393" i="46"/>
  <c r="H3393" i="46"/>
  <c r="H2631" i="46" l="1"/>
  <c r="H2634" i="46"/>
  <c r="H2613" i="46"/>
  <c r="H2610" i="46"/>
  <c r="H2594" i="46"/>
  <c r="H2591" i="46"/>
  <c r="H2576" i="46"/>
  <c r="H2573" i="46"/>
  <c r="H2560" i="46"/>
  <c r="H2543" i="46"/>
  <c r="H2522" i="46"/>
  <c r="H2521" i="46" s="1"/>
  <c r="H2508" i="46"/>
  <c r="H2507" i="46" s="1"/>
  <c r="H2502" i="46"/>
  <c r="I2492" i="46"/>
  <c r="J2492" i="46"/>
  <c r="H2492" i="46"/>
  <c r="I2488" i="46"/>
  <c r="J2488" i="46"/>
  <c r="H2481" i="46"/>
  <c r="I2474" i="46"/>
  <c r="I2473" i="46" s="1"/>
  <c r="J2474" i="46"/>
  <c r="J2473" i="46" s="1"/>
  <c r="H2474" i="46"/>
  <c r="H2473" i="46" s="1"/>
  <c r="H2468" i="46"/>
  <c r="I2466" i="46"/>
  <c r="I2465" i="46" s="1"/>
  <c r="J2466" i="46"/>
  <c r="J2465" i="46" s="1"/>
  <c r="H2457" i="46"/>
  <c r="H2445" i="46"/>
  <c r="J2665" i="46"/>
  <c r="J2664" i="46" s="1"/>
  <c r="I2665" i="46"/>
  <c r="I2664" i="46" s="1"/>
  <c r="H2665" i="46"/>
  <c r="H2664" i="46" s="1"/>
  <c r="J2662" i="46"/>
  <c r="J2661" i="46" s="1"/>
  <c r="I2662" i="46"/>
  <c r="I2661" i="46" s="1"/>
  <c r="H2662" i="46"/>
  <c r="H2661" i="46" s="1"/>
  <c r="J2658" i="46"/>
  <c r="J2657" i="46" s="1"/>
  <c r="I2658" i="46"/>
  <c r="I2657" i="46" s="1"/>
  <c r="H2658" i="46"/>
  <c r="H2657" i="46" s="1"/>
  <c r="J2655" i="46"/>
  <c r="J2654" i="46" s="1"/>
  <c r="I2655" i="46"/>
  <c r="I2654" i="46" s="1"/>
  <c r="H2655" i="46"/>
  <c r="H2654" i="46" s="1"/>
  <c r="H2651" i="46"/>
  <c r="H2650" i="46" s="1"/>
  <c r="H2648" i="46"/>
  <c r="H2647" i="46" s="1"/>
  <c r="J2644" i="46"/>
  <c r="J2641" i="46" s="1"/>
  <c r="I2644" i="46"/>
  <c r="I2641" i="46" s="1"/>
  <c r="H2644" i="46"/>
  <c r="H2642" i="46"/>
  <c r="J2639" i="46"/>
  <c r="J2638" i="46" s="1"/>
  <c r="I2639" i="46"/>
  <c r="I2638" i="46" s="1"/>
  <c r="H2639" i="46"/>
  <c r="H2638" i="46" s="1"/>
  <c r="H2626" i="46"/>
  <c r="J2623" i="46"/>
  <c r="I2623" i="46"/>
  <c r="H2623" i="46"/>
  <c r="J2621" i="46"/>
  <c r="I2621" i="46"/>
  <c r="H2621" i="46"/>
  <c r="J2618" i="46"/>
  <c r="J2617" i="46" s="1"/>
  <c r="I2618" i="46"/>
  <c r="I2617" i="46" s="1"/>
  <c r="H2618" i="46"/>
  <c r="H2617" i="46" s="1"/>
  <c r="H2605" i="46"/>
  <c r="J2601" i="46"/>
  <c r="I2601" i="46"/>
  <c r="H2601" i="46"/>
  <c r="J2599" i="46"/>
  <c r="I2599" i="46"/>
  <c r="H2599" i="46"/>
  <c r="H2586" i="46"/>
  <c r="J2583" i="46"/>
  <c r="I2583" i="46"/>
  <c r="H2583" i="46"/>
  <c r="J2581" i="46"/>
  <c r="I2581" i="46"/>
  <c r="H2581" i="46"/>
  <c r="H2568" i="46"/>
  <c r="J2564" i="46"/>
  <c r="J2563" i="46" s="1"/>
  <c r="I2564" i="46"/>
  <c r="I2563" i="46" s="1"/>
  <c r="H2564" i="46"/>
  <c r="H2563" i="46" s="1"/>
  <c r="H2558" i="46"/>
  <c r="H2553" i="46"/>
  <c r="H2550" i="46"/>
  <c r="H2549" i="46" s="1"/>
  <c r="H2547" i="46"/>
  <c r="H2546" i="46" s="1"/>
  <c r="H2541" i="46"/>
  <c r="H2536" i="46"/>
  <c r="J2528" i="46"/>
  <c r="I2528" i="46"/>
  <c r="H2528" i="46"/>
  <c r="J2526" i="46"/>
  <c r="I2526" i="46"/>
  <c r="H2526" i="46"/>
  <c r="H2518" i="46"/>
  <c r="J2516" i="46"/>
  <c r="I2516" i="46"/>
  <c r="H2516" i="46"/>
  <c r="J2514" i="46"/>
  <c r="I2514" i="46"/>
  <c r="H2514" i="46"/>
  <c r="J2512" i="46"/>
  <c r="I2512" i="46"/>
  <c r="H2512" i="46"/>
  <c r="H2500" i="46"/>
  <c r="J2497" i="46"/>
  <c r="J2496" i="46" s="1"/>
  <c r="I2497" i="46"/>
  <c r="I2496" i="46" s="1"/>
  <c r="H2497" i="46"/>
  <c r="H2496" i="46" s="1"/>
  <c r="J2490" i="46"/>
  <c r="I2490" i="46"/>
  <c r="H2490" i="46"/>
  <c r="H2488" i="46"/>
  <c r="H2466" i="46"/>
  <c r="H2455" i="46"/>
  <c r="H2590" i="46" l="1"/>
  <c r="J2580" i="46"/>
  <c r="J2620" i="46"/>
  <c r="J2603" i="46" s="1"/>
  <c r="I2653" i="46"/>
  <c r="J2660" i="46"/>
  <c r="J2480" i="46"/>
  <c r="I2511" i="46"/>
  <c r="I2495" i="46" s="1"/>
  <c r="J2598" i="46"/>
  <c r="H2572" i="46"/>
  <c r="I2580" i="46"/>
  <c r="I2620" i="46"/>
  <c r="I2603" i="46" s="1"/>
  <c r="J2653" i="46"/>
  <c r="I2660" i="46"/>
  <c r="I2480" i="46"/>
  <c r="J2511" i="46"/>
  <c r="J2495" i="46" s="1"/>
  <c r="I2598" i="46"/>
  <c r="H2609" i="46"/>
  <c r="H2567" i="46"/>
  <c r="H2535" i="46"/>
  <c r="H2465" i="46"/>
  <c r="H2540" i="46"/>
  <c r="H2630" i="46"/>
  <c r="H2499" i="46"/>
  <c r="H2552" i="46"/>
  <c r="H2557" i="46"/>
  <c r="H2432" i="46"/>
  <c r="H2585" i="46"/>
  <c r="H2604" i="46"/>
  <c r="J2646" i="46"/>
  <c r="J2525" i="46"/>
  <c r="J2520" i="46" s="1"/>
  <c r="H2580" i="46"/>
  <c r="I2646" i="46"/>
  <c r="H2625" i="46"/>
  <c r="H2660" i="46"/>
  <c r="H2653" i="46"/>
  <c r="H2646" i="46"/>
  <c r="H2641" i="46"/>
  <c r="H2620" i="46"/>
  <c r="H2598" i="46"/>
  <c r="I2525" i="46"/>
  <c r="I2520" i="46" s="1"/>
  <c r="H2525" i="46"/>
  <c r="H2520" i="46" s="1"/>
  <c r="H2511" i="46"/>
  <c r="H2480" i="46"/>
  <c r="J2566" i="46" l="1"/>
  <c r="I2566" i="46"/>
  <c r="I2421" i="46"/>
  <c r="I2534" i="46"/>
  <c r="H2495" i="46"/>
  <c r="J2534" i="46"/>
  <c r="H2534" i="46"/>
  <c r="J2421" i="46"/>
  <c r="H2421" i="46"/>
  <c r="H2566" i="46"/>
  <c r="H2603" i="46"/>
  <c r="I2420" i="46" l="1"/>
  <c r="J2420" i="46"/>
  <c r="H2420" i="46"/>
  <c r="J3508" i="46"/>
  <c r="I3508" i="46"/>
  <c r="H3508" i="46"/>
  <c r="J3506" i="46"/>
  <c r="I3506" i="46"/>
  <c r="H3506" i="46"/>
  <c r="J3500" i="46"/>
  <c r="I3500" i="46"/>
  <c r="H3500" i="46"/>
  <c r="J3498" i="46"/>
  <c r="I3498" i="46"/>
  <c r="H3498" i="46"/>
  <c r="J3491" i="46"/>
  <c r="I3491" i="46"/>
  <c r="H3491" i="46"/>
  <c r="J3489" i="46"/>
  <c r="I3489" i="46"/>
  <c r="H3489" i="46"/>
  <c r="J3483" i="46"/>
  <c r="I3483" i="46"/>
  <c r="H3483" i="46"/>
  <c r="J3481" i="46"/>
  <c r="I3481" i="46"/>
  <c r="H3481" i="46"/>
  <c r="J3476" i="46"/>
  <c r="I3476" i="46"/>
  <c r="H3476" i="46"/>
  <c r="J3474" i="46"/>
  <c r="I3474" i="46"/>
  <c r="H3474" i="46"/>
  <c r="J3471" i="46"/>
  <c r="I3471" i="46"/>
  <c r="H3471" i="46"/>
  <c r="J3469" i="46"/>
  <c r="I3469" i="46"/>
  <c r="H3469" i="46"/>
  <c r="J3465" i="46"/>
  <c r="I3465" i="46"/>
  <c r="H3465" i="46"/>
  <c r="J3462" i="46"/>
  <c r="I3462" i="46"/>
  <c r="H3462" i="46"/>
  <c r="J3460" i="46"/>
  <c r="I3460" i="46"/>
  <c r="H3460" i="46"/>
  <c r="J3457" i="46"/>
  <c r="I3457" i="46"/>
  <c r="H3457" i="46"/>
  <c r="J3455" i="46"/>
  <c r="I3455" i="46"/>
  <c r="H3455" i="46"/>
  <c r="I3451" i="46"/>
  <c r="J3451" i="46"/>
  <c r="H3451" i="46"/>
  <c r="I3449" i="46"/>
  <c r="J3449" i="46"/>
  <c r="H3449" i="46"/>
  <c r="J3446" i="46"/>
  <c r="I3446" i="46"/>
  <c r="H3446" i="46"/>
  <c r="J3444" i="46"/>
  <c r="I3444" i="46"/>
  <c r="H3444" i="46"/>
  <c r="J3440" i="46"/>
  <c r="I3440" i="46"/>
  <c r="H3440" i="46"/>
  <c r="J3437" i="46"/>
  <c r="I3437" i="46"/>
  <c r="H3437" i="46"/>
  <c r="J3435" i="46"/>
  <c r="I3435" i="46"/>
  <c r="H3435" i="46"/>
  <c r="J3431" i="46"/>
  <c r="J3430" i="46" s="1"/>
  <c r="I3431" i="46"/>
  <c r="I3430" i="46" s="1"/>
  <c r="H3431" i="46"/>
  <c r="H3430" i="46" s="1"/>
  <c r="J3428" i="46"/>
  <c r="I3428" i="46"/>
  <c r="H3428" i="46"/>
  <c r="J3424" i="46"/>
  <c r="I3424" i="46"/>
  <c r="H3424" i="46"/>
  <c r="J3421" i="46"/>
  <c r="I3421" i="46"/>
  <c r="H3421" i="46"/>
  <c r="J3419" i="46"/>
  <c r="I3419" i="46"/>
  <c r="H3419" i="46"/>
  <c r="J3413" i="46"/>
  <c r="I3413" i="46"/>
  <c r="H3413" i="46"/>
  <c r="J3409" i="46"/>
  <c r="I3409" i="46"/>
  <c r="H3409" i="46"/>
  <c r="J3406" i="46"/>
  <c r="I3406" i="46"/>
  <c r="H3406" i="46"/>
  <c r="J3404" i="46"/>
  <c r="I3404" i="46"/>
  <c r="H3404" i="46"/>
  <c r="J3397" i="46"/>
  <c r="I3397" i="46"/>
  <c r="H3397" i="46"/>
  <c r="J3395" i="46"/>
  <c r="I3395" i="46"/>
  <c r="H3395" i="46"/>
  <c r="J3391" i="46"/>
  <c r="I3391" i="46"/>
  <c r="H3391" i="46"/>
  <c r="J3388" i="46"/>
  <c r="I3388" i="46"/>
  <c r="H3388" i="46"/>
  <c r="J3386" i="46"/>
  <c r="I3386" i="46"/>
  <c r="H3386" i="46"/>
  <c r="I3380" i="46"/>
  <c r="J3380" i="46"/>
  <c r="H3380" i="46"/>
  <c r="I3378" i="46"/>
  <c r="J3378" i="46"/>
  <c r="H3378" i="46"/>
  <c r="I3374" i="46"/>
  <c r="J3374" i="46"/>
  <c r="H3374" i="46"/>
  <c r="I3371" i="46"/>
  <c r="J3371" i="46"/>
  <c r="I3369" i="46"/>
  <c r="J3369" i="46"/>
  <c r="H3371" i="46"/>
  <c r="H3369" i="46"/>
  <c r="I3365" i="46"/>
  <c r="I3362" i="46" s="1"/>
  <c r="J3365" i="46"/>
  <c r="J3362" i="46" s="1"/>
  <c r="I3360" i="46"/>
  <c r="I3359" i="46" s="1"/>
  <c r="J3360" i="46"/>
  <c r="J3359" i="46" s="1"/>
  <c r="I3357" i="46"/>
  <c r="I3356" i="46" s="1"/>
  <c r="J3357" i="46"/>
  <c r="J3356" i="46" s="1"/>
  <c r="H3365" i="46"/>
  <c r="H3362" i="46" s="1"/>
  <c r="H3360" i="46"/>
  <c r="H3359" i="46" s="1"/>
  <c r="H3357" i="46"/>
  <c r="H3356" i="46" s="1"/>
  <c r="H3330" i="46"/>
  <c r="H3334" i="46"/>
  <c r="I3327" i="46"/>
  <c r="J3327" i="46"/>
  <c r="I3325" i="46"/>
  <c r="J3325" i="46"/>
  <c r="I3319" i="46"/>
  <c r="I3318" i="46" s="1"/>
  <c r="J3319" i="46"/>
  <c r="J3318" i="46" s="1"/>
  <c r="H3319" i="46"/>
  <c r="H3318" i="46" s="1"/>
  <c r="I3310" i="46"/>
  <c r="J3310" i="46"/>
  <c r="H3310" i="46"/>
  <c r="I3308" i="46"/>
  <c r="J3308" i="46"/>
  <c r="H3298" i="46"/>
  <c r="H3292" i="46"/>
  <c r="I3287" i="46"/>
  <c r="J3287" i="46"/>
  <c r="H3287" i="46"/>
  <c r="I3284" i="46"/>
  <c r="J3284" i="46"/>
  <c r="I3282" i="46"/>
  <c r="J3282" i="46"/>
  <c r="I3278" i="46"/>
  <c r="J3278" i="46"/>
  <c r="H3278" i="46"/>
  <c r="I3275" i="46"/>
  <c r="I3274" i="46" s="1"/>
  <c r="J3275" i="46"/>
  <c r="J3274" i="46" s="1"/>
  <c r="H3327" i="46"/>
  <c r="H3325" i="46"/>
  <c r="H3308" i="46"/>
  <c r="H3275" i="46"/>
  <c r="H3274" i="46" s="1"/>
  <c r="H3284" i="46"/>
  <c r="H3282" i="46"/>
  <c r="J3448" i="46" l="1"/>
  <c r="I3373" i="46"/>
  <c r="J3423" i="46"/>
  <c r="I3448" i="46"/>
  <c r="J3373" i="46"/>
  <c r="H3373" i="46"/>
  <c r="I3423" i="46"/>
  <c r="H3423" i="46"/>
  <c r="J3385" i="46"/>
  <c r="J3390" i="46"/>
  <c r="I3403" i="46"/>
  <c r="I3408" i="46"/>
  <c r="I3418" i="46"/>
  <c r="J3459" i="46"/>
  <c r="J3464" i="46"/>
  <c r="I3355" i="46"/>
  <c r="J3277" i="46"/>
  <c r="I3277" i="46"/>
  <c r="I3385" i="46"/>
  <c r="I3390" i="46"/>
  <c r="J3403" i="46"/>
  <c r="J3408" i="46"/>
  <c r="J3418" i="46"/>
  <c r="I3459" i="46"/>
  <c r="I3464" i="46"/>
  <c r="J3355" i="46"/>
  <c r="J3439" i="46"/>
  <c r="J3473" i="46"/>
  <c r="I3497" i="46"/>
  <c r="H3408" i="46"/>
  <c r="H3368" i="46"/>
  <c r="H3355" i="46"/>
  <c r="H3439" i="46"/>
  <c r="I3439" i="46"/>
  <c r="J3480" i="46"/>
  <c r="H3403" i="46"/>
  <c r="H3459" i="46"/>
  <c r="H3464" i="46"/>
  <c r="I3480" i="46"/>
  <c r="J3488" i="46"/>
  <c r="J3505" i="46"/>
  <c r="J3497" i="46"/>
  <c r="I3368" i="46"/>
  <c r="H3497" i="46"/>
  <c r="H3480" i="46"/>
  <c r="I3473" i="46"/>
  <c r="H3473" i="46"/>
  <c r="H3434" i="46"/>
  <c r="H3390" i="46"/>
  <c r="I3454" i="46"/>
  <c r="H3488" i="46"/>
  <c r="I3488" i="46"/>
  <c r="H3505" i="46"/>
  <c r="I3505" i="46"/>
  <c r="J3434" i="46"/>
  <c r="I3434" i="46"/>
  <c r="H3454" i="46"/>
  <c r="H3448" i="46"/>
  <c r="J3368" i="46"/>
  <c r="J3454" i="46"/>
  <c r="H3418" i="46"/>
  <c r="I3286" i="46"/>
  <c r="H3385" i="46"/>
  <c r="J3286" i="46"/>
  <c r="J3324" i="46"/>
  <c r="H3324" i="46"/>
  <c r="I3324" i="46"/>
  <c r="H3277" i="46"/>
  <c r="H3286" i="46"/>
  <c r="I3433" i="46" l="1"/>
  <c r="H3433" i="46"/>
  <c r="J3433" i="46"/>
  <c r="J3367" i="46"/>
  <c r="I3367" i="46"/>
  <c r="H3367" i="46"/>
  <c r="I3496" i="46"/>
  <c r="I3402" i="46"/>
  <c r="J3479" i="46"/>
  <c r="J3402" i="46"/>
  <c r="H3402" i="46"/>
  <c r="H3496" i="46"/>
  <c r="H3479" i="46"/>
  <c r="I3479" i="46"/>
  <c r="J3496" i="46"/>
  <c r="I3273" i="46"/>
  <c r="J3273" i="46"/>
  <c r="H3273" i="46"/>
  <c r="J4131" i="46" l="1"/>
  <c r="J4130" i="46" s="1"/>
  <c r="I4131" i="46"/>
  <c r="I4130" i="46" s="1"/>
  <c r="H4131" i="46"/>
  <c r="H4130" i="46" s="1"/>
  <c r="J4127" i="46"/>
  <c r="J4126" i="46" s="1"/>
  <c r="I4127" i="46"/>
  <c r="I4126" i="46" s="1"/>
  <c r="H4127" i="46"/>
  <c r="H4126" i="46" s="1"/>
  <c r="J4124" i="46"/>
  <c r="I4124" i="46"/>
  <c r="H4124" i="46"/>
  <c r="J4122" i="46"/>
  <c r="I4122" i="46"/>
  <c r="H4122" i="46"/>
  <c r="I4119" i="46"/>
  <c r="I4118" i="46" s="1"/>
  <c r="J4119" i="46"/>
  <c r="J4118" i="46" s="1"/>
  <c r="I4115" i="46"/>
  <c r="I4114" i="46" s="1"/>
  <c r="J4115" i="46"/>
  <c r="J4114" i="46" s="1"/>
  <c r="I4112" i="46"/>
  <c r="J4112" i="46"/>
  <c r="I4110" i="46"/>
  <c r="J4110" i="46"/>
  <c r="H4119" i="46"/>
  <c r="H4118" i="46" s="1"/>
  <c r="H4115" i="46"/>
  <c r="H4114" i="46" s="1"/>
  <c r="H4112" i="46"/>
  <c r="H4110" i="46"/>
  <c r="J4106" i="46"/>
  <c r="J4105" i="46" s="1"/>
  <c r="I4106" i="46"/>
  <c r="I4105" i="46" s="1"/>
  <c r="H4106" i="46"/>
  <c r="H4105" i="46" s="1"/>
  <c r="I4103" i="46"/>
  <c r="I4102" i="46" s="1"/>
  <c r="J4103" i="46"/>
  <c r="J4102" i="46" s="1"/>
  <c r="H4103" i="46"/>
  <c r="H4102" i="46" s="1"/>
  <c r="I4100" i="46"/>
  <c r="I4099" i="46" s="1"/>
  <c r="J4100" i="46"/>
  <c r="J4099" i="46" s="1"/>
  <c r="H4100" i="46"/>
  <c r="H4099" i="46" s="1"/>
  <c r="I4097" i="46"/>
  <c r="J4097" i="46"/>
  <c r="H4097" i="46"/>
  <c r="I4094" i="46"/>
  <c r="J4094" i="46"/>
  <c r="H4094" i="46"/>
  <c r="J4090" i="46"/>
  <c r="J4089" i="46" s="1"/>
  <c r="I4090" i="46"/>
  <c r="I4089" i="46" s="1"/>
  <c r="H4090" i="46"/>
  <c r="H4089" i="46" s="1"/>
  <c r="J4087" i="46"/>
  <c r="J4086" i="46" s="1"/>
  <c r="I4087" i="46"/>
  <c r="I4086" i="46" s="1"/>
  <c r="H4087" i="46"/>
  <c r="H4086" i="46" s="1"/>
  <c r="H4084" i="46"/>
  <c r="H4083" i="46" s="1"/>
  <c r="H4081" i="46"/>
  <c r="H4080" i="46" s="1"/>
  <c r="H4077" i="46"/>
  <c r="H4074" i="46"/>
  <c r="I4069" i="46"/>
  <c r="I4068" i="46" s="1"/>
  <c r="J4069" i="46"/>
  <c r="J4068" i="46" s="1"/>
  <c r="H4069" i="46"/>
  <c r="H4068" i="46" s="1"/>
  <c r="H4061" i="46"/>
  <c r="I4061" i="46"/>
  <c r="J4061" i="46"/>
  <c r="H4053" i="46"/>
  <c r="I4053" i="46"/>
  <c r="J4053" i="46"/>
  <c r="I4048" i="46"/>
  <c r="J4048" i="46"/>
  <c r="I4043" i="46"/>
  <c r="J4043" i="46"/>
  <c r="H4048" i="46"/>
  <c r="H4043" i="46"/>
  <c r="I4031" i="46"/>
  <c r="I4030" i="46" s="1"/>
  <c r="J4031" i="46"/>
  <c r="J4030" i="46" s="1"/>
  <c r="H4031" i="46"/>
  <c r="H4030" i="46" s="1"/>
  <c r="J4079" i="46" l="1"/>
  <c r="H4121" i="46"/>
  <c r="J4109" i="46"/>
  <c r="I4109" i="46"/>
  <c r="I4079" i="46"/>
  <c r="I4121" i="46"/>
  <c r="J4042" i="46"/>
  <c r="I4042" i="46"/>
  <c r="H4073" i="46"/>
  <c r="I4093" i="46"/>
  <c r="I4092" i="46" s="1"/>
  <c r="H4093" i="46"/>
  <c r="H4092" i="46" s="1"/>
  <c r="J4121" i="46"/>
  <c r="H4109" i="46"/>
  <c r="J4093" i="46"/>
  <c r="J4092" i="46" s="1"/>
  <c r="H4079" i="46"/>
  <c r="H4042" i="46"/>
  <c r="I4108" i="46" l="1"/>
  <c r="H4108" i="46"/>
  <c r="J4108" i="46"/>
  <c r="J4040" i="46"/>
  <c r="I4040" i="46"/>
  <c r="H4040" i="46"/>
  <c r="J4038" i="46"/>
  <c r="I4038" i="46"/>
  <c r="H4038" i="46"/>
  <c r="I4028" i="46"/>
  <c r="J4028" i="46"/>
  <c r="I4026" i="46"/>
  <c r="J4026" i="46"/>
  <c r="H4028" i="46"/>
  <c r="H4026" i="46"/>
  <c r="I4033" i="46" l="1"/>
  <c r="J4033" i="46"/>
  <c r="I4022" i="46"/>
  <c r="H4033" i="46"/>
  <c r="J4022" i="46"/>
  <c r="J4021" i="46" l="1"/>
  <c r="J4020" i="46" s="1"/>
  <c r="I4021" i="46"/>
  <c r="I4020" i="46" s="1"/>
  <c r="I776" i="46"/>
  <c r="I775" i="46" s="1"/>
  <c r="I774" i="46" s="1"/>
  <c r="J776" i="46"/>
  <c r="J775" i="46" s="1"/>
  <c r="J774" i="46" s="1"/>
  <c r="H776" i="46"/>
  <c r="H775" i="46" s="1"/>
  <c r="H774" i="46" s="1"/>
  <c r="J772" i="46"/>
  <c r="J771" i="46" s="1"/>
  <c r="I772" i="46"/>
  <c r="I771" i="46" s="1"/>
  <c r="H772" i="46"/>
  <c r="H771" i="46" s="1"/>
  <c r="J769" i="46"/>
  <c r="I769" i="46"/>
  <c r="H769" i="46"/>
  <c r="J765" i="46"/>
  <c r="I765" i="46"/>
  <c r="H765" i="46"/>
  <c r="J763" i="46"/>
  <c r="I763" i="46"/>
  <c r="H763" i="46"/>
  <c r="J760" i="46"/>
  <c r="I760" i="46"/>
  <c r="H760" i="46"/>
  <c r="J758" i="46"/>
  <c r="I758" i="46"/>
  <c r="H758" i="46"/>
  <c r="J755" i="46"/>
  <c r="J754" i="46" s="1"/>
  <c r="I755" i="46"/>
  <c r="I754" i="46" s="1"/>
  <c r="H755" i="46"/>
  <c r="H754" i="46" s="1"/>
  <c r="J752" i="46"/>
  <c r="I752" i="46"/>
  <c r="H752" i="46"/>
  <c r="J748" i="46"/>
  <c r="I748" i="46"/>
  <c r="H748" i="46"/>
  <c r="J746" i="46"/>
  <c r="I746" i="46"/>
  <c r="H746" i="46"/>
  <c r="J743" i="46"/>
  <c r="I743" i="46"/>
  <c r="H743" i="46"/>
  <c r="J741" i="46"/>
  <c r="I741" i="46"/>
  <c r="H741" i="46"/>
  <c r="I738" i="46"/>
  <c r="I737" i="46" s="1"/>
  <c r="J738" i="46"/>
  <c r="J737" i="46" s="1"/>
  <c r="H738" i="46"/>
  <c r="H737" i="46" s="1"/>
  <c r="I735" i="46"/>
  <c r="J735" i="46"/>
  <c r="I731" i="46"/>
  <c r="J731" i="46"/>
  <c r="I729" i="46"/>
  <c r="J729" i="46"/>
  <c r="H735" i="46"/>
  <c r="H731" i="46"/>
  <c r="H729" i="46"/>
  <c r="I726" i="46"/>
  <c r="J726" i="46"/>
  <c r="I724" i="46"/>
  <c r="J724" i="46"/>
  <c r="H726" i="46"/>
  <c r="H724" i="46"/>
  <c r="J762" i="46" l="1"/>
  <c r="I757" i="46"/>
  <c r="I762" i="46"/>
  <c r="H740" i="46"/>
  <c r="H762" i="46"/>
  <c r="I723" i="46"/>
  <c r="H757" i="46"/>
  <c r="J757" i="46"/>
  <c r="J723" i="46"/>
  <c r="I740" i="46"/>
  <c r="I728" i="46"/>
  <c r="H723" i="46"/>
  <c r="H728" i="46"/>
  <c r="J745" i="46"/>
  <c r="H745" i="46"/>
  <c r="I745" i="46"/>
  <c r="J740" i="46"/>
  <c r="J728" i="46"/>
  <c r="I617" i="46"/>
  <c r="I616" i="46" s="1"/>
  <c r="J617" i="46"/>
  <c r="J616" i="46" s="1"/>
  <c r="H617" i="46"/>
  <c r="H616" i="46" s="1"/>
  <c r="H722" i="46" l="1"/>
  <c r="I722" i="46"/>
  <c r="J722" i="46"/>
  <c r="I4198" i="46" l="1"/>
  <c r="I4197" i="46" s="1"/>
  <c r="J4198" i="46"/>
  <c r="J4197" i="46" s="1"/>
  <c r="H4198" i="46"/>
  <c r="H4197" i="46" s="1"/>
  <c r="I4195" i="46"/>
  <c r="I4194" i="46" s="1"/>
  <c r="J4195" i="46"/>
  <c r="J4194" i="46" s="1"/>
  <c r="H4195" i="46"/>
  <c r="H4194" i="46" s="1"/>
  <c r="I4191" i="46"/>
  <c r="I4190" i="46" s="1"/>
  <c r="J4191" i="46"/>
  <c r="J4190" i="46" s="1"/>
  <c r="H4191" i="46"/>
  <c r="H4190" i="46" s="1"/>
  <c r="I4185" i="46"/>
  <c r="J4185" i="46"/>
  <c r="I4187" i="46"/>
  <c r="J4187" i="46"/>
  <c r="H4187" i="46"/>
  <c r="H4185" i="46"/>
  <c r="J4180" i="46"/>
  <c r="J4179" i="46" s="1"/>
  <c r="I4180" i="46"/>
  <c r="I4179" i="46" s="1"/>
  <c r="H4180" i="46"/>
  <c r="H4179" i="46" s="1"/>
  <c r="J4151" i="46"/>
  <c r="I4151" i="46"/>
  <c r="H4151" i="46"/>
  <c r="J4149" i="46"/>
  <c r="I4149" i="46"/>
  <c r="H4149" i="46"/>
  <c r="J4142" i="46"/>
  <c r="I4142" i="46"/>
  <c r="H4142" i="46"/>
  <c r="J4140" i="46"/>
  <c r="I4140" i="46"/>
  <c r="H4140" i="46"/>
  <c r="J4189" i="46" l="1"/>
  <c r="I4189" i="46"/>
  <c r="H4189" i="46"/>
  <c r="J4184" i="46"/>
  <c r="I4184" i="46"/>
  <c r="H4135" i="46"/>
  <c r="J4135" i="46"/>
  <c r="I4135" i="46"/>
  <c r="H4184" i="46"/>
  <c r="H4153" i="46"/>
  <c r="J4144" i="46"/>
  <c r="H4144" i="46"/>
  <c r="I4144" i="46"/>
  <c r="I4134" i="46" l="1"/>
  <c r="J4134" i="46"/>
  <c r="J4133" i="46" s="1"/>
  <c r="H4134" i="46"/>
  <c r="H4133" i="46" l="1"/>
  <c r="I4133" i="46"/>
  <c r="J4018" i="46"/>
  <c r="J4017" i="46" s="1"/>
  <c r="I4018" i="46"/>
  <c r="I4017" i="46" s="1"/>
  <c r="H4018" i="46"/>
  <c r="H4017" i="46" s="1"/>
  <c r="J4015" i="46"/>
  <c r="I4015" i="46"/>
  <c r="H4015" i="46"/>
  <c r="J4010" i="46"/>
  <c r="I4010" i="46"/>
  <c r="H4010" i="46"/>
  <c r="J4007" i="46"/>
  <c r="I4007" i="46"/>
  <c r="H4007" i="46"/>
  <c r="J4005" i="46"/>
  <c r="I4005" i="46"/>
  <c r="H4005" i="46"/>
  <c r="I3994" i="46"/>
  <c r="J3994" i="46"/>
  <c r="H3994" i="46"/>
  <c r="J4002" i="46"/>
  <c r="J4001" i="46" s="1"/>
  <c r="I4002" i="46"/>
  <c r="I4001" i="46" s="1"/>
  <c r="H4002" i="46"/>
  <c r="H4001" i="46" s="1"/>
  <c r="J3999" i="46"/>
  <c r="I3999" i="46"/>
  <c r="H3999" i="46"/>
  <c r="J3991" i="46"/>
  <c r="I3991" i="46"/>
  <c r="H3991" i="46"/>
  <c r="J3989" i="46"/>
  <c r="I3989" i="46"/>
  <c r="H3989" i="46"/>
  <c r="J3986" i="46"/>
  <c r="J3985" i="46" s="1"/>
  <c r="I3986" i="46"/>
  <c r="I3985" i="46" s="1"/>
  <c r="H3986" i="46"/>
  <c r="H3985" i="46" s="1"/>
  <c r="I3978" i="46"/>
  <c r="J3978" i="46"/>
  <c r="H3978" i="46"/>
  <c r="J3983" i="46"/>
  <c r="I3983" i="46"/>
  <c r="H3983" i="46"/>
  <c r="J3975" i="46"/>
  <c r="I3975" i="46"/>
  <c r="H3975" i="46"/>
  <c r="J3973" i="46"/>
  <c r="I3973" i="46"/>
  <c r="H3973" i="46"/>
  <c r="J3969" i="46"/>
  <c r="J3968" i="46" s="1"/>
  <c r="I3969" i="46"/>
  <c r="I3968" i="46" s="1"/>
  <c r="H3969" i="46"/>
  <c r="H3968" i="46" s="1"/>
  <c r="J3966" i="46"/>
  <c r="I3966" i="46"/>
  <c r="H3966" i="46"/>
  <c r="J3962" i="46"/>
  <c r="I3962" i="46"/>
  <c r="H3962" i="46"/>
  <c r="J3960" i="46"/>
  <c r="I3960" i="46"/>
  <c r="H3960" i="46"/>
  <c r="J3957" i="46"/>
  <c r="I3957" i="46"/>
  <c r="H3957" i="46"/>
  <c r="J3955" i="46"/>
  <c r="I3955" i="46"/>
  <c r="H3955" i="46"/>
  <c r="J3952" i="46"/>
  <c r="J3951" i="46" s="1"/>
  <c r="I3952" i="46"/>
  <c r="I3951" i="46" s="1"/>
  <c r="H3952" i="46"/>
  <c r="H3951" i="46" s="1"/>
  <c r="J3949" i="46"/>
  <c r="I3949" i="46"/>
  <c r="H3949" i="46"/>
  <c r="J3945" i="46"/>
  <c r="I3945" i="46"/>
  <c r="H3945" i="46"/>
  <c r="J3943" i="46"/>
  <c r="I3943" i="46"/>
  <c r="H3943" i="46"/>
  <c r="J3940" i="46"/>
  <c r="I3940" i="46"/>
  <c r="H3940" i="46"/>
  <c r="J3938" i="46"/>
  <c r="I3938" i="46"/>
  <c r="H3938" i="46"/>
  <c r="I3935" i="46"/>
  <c r="I3934" i="46" s="1"/>
  <c r="J3935" i="46"/>
  <c r="J3934" i="46" s="1"/>
  <c r="H3935" i="46"/>
  <c r="H3934" i="46" s="1"/>
  <c r="I3932" i="46"/>
  <c r="J3932" i="46"/>
  <c r="I3928" i="46"/>
  <c r="J3928" i="46"/>
  <c r="I3926" i="46"/>
  <c r="J3926" i="46"/>
  <c r="H3932" i="46"/>
  <c r="H3928" i="46"/>
  <c r="H3926" i="46"/>
  <c r="I3923" i="46"/>
  <c r="J3923" i="46"/>
  <c r="I3921" i="46"/>
  <c r="J3921" i="46"/>
  <c r="H3923" i="46"/>
  <c r="H3921" i="46"/>
  <c r="I4009" i="46" l="1"/>
  <c r="H4004" i="46"/>
  <c r="J4004" i="46"/>
  <c r="H4009" i="46"/>
  <c r="J4009" i="46"/>
  <c r="I3937" i="46"/>
  <c r="I3942" i="46"/>
  <c r="I3954" i="46"/>
  <c r="I3959" i="46"/>
  <c r="J3972" i="46"/>
  <c r="I3920" i="46"/>
  <c r="J3988" i="46"/>
  <c r="I4004" i="46"/>
  <c r="J3920" i="46"/>
  <c r="J3937" i="46"/>
  <c r="J3942" i="46"/>
  <c r="H3954" i="46"/>
  <c r="J3954" i="46"/>
  <c r="J3959" i="46"/>
  <c r="H3972" i="46"/>
  <c r="J3925" i="46"/>
  <c r="I3925" i="46"/>
  <c r="H3920" i="46"/>
  <c r="H3993" i="46"/>
  <c r="J3977" i="46"/>
  <c r="J3993" i="46"/>
  <c r="I3993" i="46"/>
  <c r="H3977" i="46"/>
  <c r="I3977" i="46"/>
  <c r="I3988" i="46"/>
  <c r="H3988" i="46"/>
  <c r="I3972" i="46"/>
  <c r="H3959" i="46"/>
  <c r="H3942" i="46"/>
  <c r="H3937" i="46"/>
  <c r="H3925" i="46"/>
  <c r="J3971" i="46" l="1"/>
  <c r="I3971" i="46"/>
  <c r="J3919" i="46"/>
  <c r="I3919" i="46"/>
  <c r="H3971" i="46"/>
  <c r="H3919" i="46"/>
  <c r="H1236" i="46" l="1"/>
  <c r="I1233" i="46"/>
  <c r="J1233" i="46"/>
  <c r="H1233" i="46"/>
  <c r="I1201" i="46"/>
  <c r="I1200" i="46" s="1"/>
  <c r="J1201" i="46"/>
  <c r="J1200" i="46" s="1"/>
  <c r="H1201" i="46"/>
  <c r="H1200" i="46" s="1"/>
  <c r="I1193" i="46"/>
  <c r="J1193" i="46"/>
  <c r="H1193" i="46"/>
  <c r="I1141" i="46"/>
  <c r="J1141" i="46"/>
  <c r="H1141" i="46"/>
  <c r="J3917" i="46" l="1"/>
  <c r="I3917" i="46"/>
  <c r="H3917" i="46"/>
  <c r="H3913" i="46"/>
  <c r="J3911" i="46"/>
  <c r="I3911" i="46"/>
  <c r="H3911" i="46"/>
  <c r="H3908" i="46"/>
  <c r="J3905" i="46"/>
  <c r="I3905" i="46"/>
  <c r="H3905" i="46"/>
  <c r="J3903" i="46"/>
  <c r="I3903" i="46"/>
  <c r="H3903" i="46"/>
  <c r="I3900" i="46"/>
  <c r="J3900" i="46"/>
  <c r="I3896" i="46"/>
  <c r="J3896" i="46"/>
  <c r="I3894" i="46"/>
  <c r="J3894" i="46"/>
  <c r="I3891" i="46"/>
  <c r="J3891" i="46"/>
  <c r="H3900" i="46"/>
  <c r="H3896" i="46"/>
  <c r="H3894" i="46"/>
  <c r="H3891" i="46"/>
  <c r="I3888" i="46"/>
  <c r="J3888" i="46"/>
  <c r="I3886" i="46"/>
  <c r="J3886" i="46"/>
  <c r="H3888" i="46"/>
  <c r="H3886" i="46"/>
  <c r="I3879" i="46"/>
  <c r="I3878" i="46" s="1"/>
  <c r="J3879" i="46"/>
  <c r="J3878" i="46" s="1"/>
  <c r="I3882" i="46"/>
  <c r="I3881" i="46" s="1"/>
  <c r="J3882" i="46"/>
  <c r="J3881" i="46" s="1"/>
  <c r="I3876" i="46"/>
  <c r="I3875" i="46" s="1"/>
  <c r="J3876" i="46"/>
  <c r="J3875" i="46" s="1"/>
  <c r="I3873" i="46"/>
  <c r="I3872" i="46" s="1"/>
  <c r="J3873" i="46"/>
  <c r="J3872" i="46" s="1"/>
  <c r="H3882" i="46"/>
  <c r="H3881" i="46" s="1"/>
  <c r="H3879" i="46"/>
  <c r="H3878" i="46" s="1"/>
  <c r="H3876" i="46"/>
  <c r="H3875" i="46" s="1"/>
  <c r="H3873" i="46"/>
  <c r="H3872" i="46" s="1"/>
  <c r="I3869" i="46"/>
  <c r="I3868" i="46" s="1"/>
  <c r="J3869" i="46"/>
  <c r="J3868" i="46" s="1"/>
  <c r="H3869" i="46"/>
  <c r="H3868" i="46" s="1"/>
  <c r="I3862" i="46"/>
  <c r="J3862" i="46"/>
  <c r="I3866" i="46"/>
  <c r="J3866" i="46"/>
  <c r="H3866" i="46"/>
  <c r="H3862" i="46"/>
  <c r="I3859" i="46"/>
  <c r="I3858" i="46" s="1"/>
  <c r="J3859" i="46"/>
  <c r="J3858" i="46" s="1"/>
  <c r="H3859" i="46"/>
  <c r="H3858" i="46" s="1"/>
  <c r="I3856" i="46"/>
  <c r="I3855" i="46" s="1"/>
  <c r="J3856" i="46"/>
  <c r="J3855" i="46" s="1"/>
  <c r="H3856" i="46"/>
  <c r="H3855" i="46" s="1"/>
  <c r="I3851" i="46"/>
  <c r="I3850" i="46" s="1"/>
  <c r="J3851" i="46"/>
  <c r="J3850" i="46" s="1"/>
  <c r="H3851" i="46"/>
  <c r="H3850" i="46" s="1"/>
  <c r="H3842" i="46"/>
  <c r="H3833" i="46"/>
  <c r="H3826" i="46"/>
  <c r="H3821" i="46"/>
  <c r="J3902" i="46" l="1"/>
  <c r="I3902" i="46"/>
  <c r="I3890" i="46"/>
  <c r="H3902" i="46"/>
  <c r="J3890" i="46"/>
  <c r="I3907" i="46"/>
  <c r="J3907" i="46"/>
  <c r="J3871" i="46"/>
  <c r="I3871" i="46"/>
  <c r="J3861" i="46"/>
  <c r="H3885" i="46"/>
  <c r="H3907" i="46"/>
  <c r="I3885" i="46"/>
  <c r="H3820" i="46"/>
  <c r="H3890" i="46"/>
  <c r="J3885" i="46"/>
  <c r="H3871" i="46"/>
  <c r="I3861" i="46"/>
  <c r="H3861" i="46"/>
  <c r="I3884" i="46" l="1"/>
  <c r="J3884" i="46"/>
  <c r="H3884" i="46"/>
  <c r="J3818" i="46" l="1"/>
  <c r="I3818" i="46"/>
  <c r="H3818" i="46"/>
  <c r="J3816" i="46"/>
  <c r="I3816" i="46"/>
  <c r="H3816" i="46"/>
  <c r="J3813" i="46"/>
  <c r="I3813" i="46"/>
  <c r="H3813" i="46"/>
  <c r="I3807" i="46"/>
  <c r="I3806" i="46" s="1"/>
  <c r="J3807" i="46"/>
  <c r="J3806" i="46" s="1"/>
  <c r="H3807" i="46"/>
  <c r="H3806" i="46" s="1"/>
  <c r="H3799" i="46"/>
  <c r="H3804" i="46"/>
  <c r="H3802" i="46"/>
  <c r="I3812" i="46" l="1"/>
  <c r="I3797" i="46" s="1"/>
  <c r="J3812" i="46"/>
  <c r="J3797" i="46" s="1"/>
  <c r="H3812" i="46"/>
  <c r="H3798" i="46"/>
  <c r="H3797" i="46" l="1"/>
  <c r="J3796" i="46"/>
  <c r="I3796" i="46"/>
  <c r="J3794" i="46"/>
  <c r="J3793" i="46" s="1"/>
  <c r="I3794" i="46"/>
  <c r="I3793" i="46" s="1"/>
  <c r="H3794" i="46"/>
  <c r="H3793" i="46" s="1"/>
  <c r="J3788" i="46"/>
  <c r="I3788" i="46"/>
  <c r="H3788" i="46"/>
  <c r="J3786" i="46"/>
  <c r="I3786" i="46"/>
  <c r="H3786" i="46"/>
  <c r="J3783" i="46"/>
  <c r="I3783" i="46"/>
  <c r="H3783" i="46"/>
  <c r="J3781" i="46"/>
  <c r="I3781" i="46"/>
  <c r="H3781" i="46"/>
  <c r="J3778" i="46"/>
  <c r="J3777" i="46" s="1"/>
  <c r="I3778" i="46"/>
  <c r="I3777" i="46" s="1"/>
  <c r="H3778" i="46"/>
  <c r="H3777" i="46" s="1"/>
  <c r="J3772" i="46"/>
  <c r="I3772" i="46"/>
  <c r="H3772" i="46"/>
  <c r="J3770" i="46"/>
  <c r="I3770" i="46"/>
  <c r="H3770" i="46"/>
  <c r="J3767" i="46"/>
  <c r="I3767" i="46"/>
  <c r="H3767" i="46"/>
  <c r="J3765" i="46"/>
  <c r="I3765" i="46"/>
  <c r="H3765" i="46"/>
  <c r="J3761" i="46"/>
  <c r="J3760" i="46" s="1"/>
  <c r="I3761" i="46"/>
  <c r="I3760" i="46" s="1"/>
  <c r="H3761" i="46"/>
  <c r="H3760" i="46" s="1"/>
  <c r="H3757" i="46"/>
  <c r="H3755" i="46"/>
  <c r="J3752" i="46"/>
  <c r="I3752" i="46"/>
  <c r="H3752" i="46"/>
  <c r="J3750" i="46"/>
  <c r="I3750" i="46"/>
  <c r="H3750" i="46"/>
  <c r="H3747" i="46"/>
  <c r="H3746" i="46" s="1"/>
  <c r="J3744" i="46"/>
  <c r="J3743" i="46" s="1"/>
  <c r="I3744" i="46"/>
  <c r="I3743" i="46" s="1"/>
  <c r="H3744" i="46"/>
  <c r="H3743" i="46" s="1"/>
  <c r="J3741" i="46"/>
  <c r="J3740" i="46" s="1"/>
  <c r="I3741" i="46"/>
  <c r="I3740" i="46" s="1"/>
  <c r="H3741" i="46"/>
  <c r="H3740" i="46" s="1"/>
  <c r="H3737" i="46"/>
  <c r="J3735" i="46"/>
  <c r="I3735" i="46"/>
  <c r="H3735" i="46"/>
  <c r="J3732" i="46"/>
  <c r="I3732" i="46"/>
  <c r="H3732" i="46"/>
  <c r="J3730" i="46"/>
  <c r="I3730" i="46"/>
  <c r="H3730" i="46"/>
  <c r="J3726" i="46"/>
  <c r="J3725" i="46" s="1"/>
  <c r="J3724" i="46" s="1"/>
  <c r="I3726" i="46"/>
  <c r="I3725" i="46" s="1"/>
  <c r="I3724" i="46" s="1"/>
  <c r="H3726" i="46"/>
  <c r="H3725" i="46" s="1"/>
  <c r="H3724" i="46" s="1"/>
  <c r="J3722" i="46"/>
  <c r="J3721" i="46" s="1"/>
  <c r="I3722" i="46"/>
  <c r="I3721" i="46" s="1"/>
  <c r="H3722" i="46"/>
  <c r="H3721" i="46" s="1"/>
  <c r="J3719" i="46"/>
  <c r="J3718" i="46" s="1"/>
  <c r="I3719" i="46"/>
  <c r="I3718" i="46" s="1"/>
  <c r="H3719" i="46"/>
  <c r="H3718" i="46" s="1"/>
  <c r="J3716" i="46"/>
  <c r="J3715" i="46" s="1"/>
  <c r="I3716" i="46"/>
  <c r="I3715" i="46" s="1"/>
  <c r="H3716" i="46"/>
  <c r="H3715" i="46" s="1"/>
  <c r="J3713" i="46"/>
  <c r="J3712" i="46" s="1"/>
  <c r="I3713" i="46"/>
  <c r="I3712" i="46" s="1"/>
  <c r="H3713" i="46"/>
  <c r="H3712" i="46" s="1"/>
  <c r="J3749" i="46" l="1"/>
  <c r="J3780" i="46"/>
  <c r="H3785" i="46"/>
  <c r="J3785" i="46"/>
  <c r="I3785" i="46"/>
  <c r="I3749" i="46"/>
  <c r="I3780" i="46"/>
  <c r="H3754" i="46"/>
  <c r="H3796" i="46"/>
  <c r="I3764" i="46"/>
  <c r="J3764" i="46"/>
  <c r="H3749" i="46"/>
  <c r="H3769" i="46"/>
  <c r="J3769" i="46"/>
  <c r="I3769" i="46"/>
  <c r="H3780" i="46"/>
  <c r="H3729" i="46"/>
  <c r="J3729" i="46"/>
  <c r="H3764" i="46"/>
  <c r="J3734" i="46"/>
  <c r="I3729" i="46"/>
  <c r="H3734" i="46"/>
  <c r="I3734" i="46"/>
  <c r="H3711" i="46"/>
  <c r="I3711" i="46"/>
  <c r="J3711" i="46"/>
  <c r="J164" i="46"/>
  <c r="J163" i="46" s="1"/>
  <c r="J156" i="46" s="1"/>
  <c r="I164" i="46"/>
  <c r="I163" i="46" s="1"/>
  <c r="I156" i="46" s="1"/>
  <c r="H164" i="46"/>
  <c r="H163" i="46" s="1"/>
  <c r="H156" i="46" s="1"/>
  <c r="J3706" i="46"/>
  <c r="I3706" i="46"/>
  <c r="H3706" i="46"/>
  <c r="J3704" i="46"/>
  <c r="I3704" i="46"/>
  <c r="H3704" i="46"/>
  <c r="J3700" i="46"/>
  <c r="I3700" i="46"/>
  <c r="H3700" i="46"/>
  <c r="J3694" i="46"/>
  <c r="I3694" i="46"/>
  <c r="H3694" i="46"/>
  <c r="J3692" i="46"/>
  <c r="I3692" i="46"/>
  <c r="H3692" i="46"/>
  <c r="J3690" i="46"/>
  <c r="I3690" i="46"/>
  <c r="H3690" i="46"/>
  <c r="J3687" i="46"/>
  <c r="I3687" i="46"/>
  <c r="H3687" i="46"/>
  <c r="J3685" i="46"/>
  <c r="I3685" i="46"/>
  <c r="H3685" i="46"/>
  <c r="J3678" i="46"/>
  <c r="I3678" i="46"/>
  <c r="H3678" i="46"/>
  <c r="J3672" i="46"/>
  <c r="I3672" i="46"/>
  <c r="H3672" i="46"/>
  <c r="J3669" i="46"/>
  <c r="I3669" i="46"/>
  <c r="H3669" i="46"/>
  <c r="J3666" i="46"/>
  <c r="I3666" i="46"/>
  <c r="H3666" i="46"/>
  <c r="J3663" i="46"/>
  <c r="I3663" i="46"/>
  <c r="H3663" i="46"/>
  <c r="J3661" i="46"/>
  <c r="I3661" i="46"/>
  <c r="H3661" i="46"/>
  <c r="I3681" i="46" l="1"/>
  <c r="H3681" i="46"/>
  <c r="I3689" i="46"/>
  <c r="J3681" i="46"/>
  <c r="J3689" i="46"/>
  <c r="I3763" i="46"/>
  <c r="J3728" i="46"/>
  <c r="I3728" i="46"/>
  <c r="J3763" i="46"/>
  <c r="I3703" i="46"/>
  <c r="H3763" i="46"/>
  <c r="H3728" i="46"/>
  <c r="J3703" i="46"/>
  <c r="H3703" i="46"/>
  <c r="J3665" i="46"/>
  <c r="I3665" i="46"/>
  <c r="H3665" i="46"/>
  <c r="H3689" i="46"/>
  <c r="J1830" i="46" l="1"/>
  <c r="I1830" i="46"/>
  <c r="H1830" i="46"/>
  <c r="H828" i="46" l="1"/>
  <c r="H827" i="46" s="1"/>
  <c r="H826" i="46" s="1"/>
  <c r="I828" i="46"/>
  <c r="I827" i="46" s="1"/>
  <c r="I826" i="46" s="1"/>
  <c r="J828" i="46"/>
  <c r="J827" i="46" s="1"/>
  <c r="J826" i="46" s="1"/>
  <c r="I3516" i="46" l="1"/>
  <c r="I3515" i="46" s="1"/>
  <c r="I3514" i="46" s="1"/>
  <c r="J3516" i="46"/>
  <c r="J3515" i="46" s="1"/>
  <c r="J3514" i="46" s="1"/>
  <c r="J3513" i="46" s="1"/>
  <c r="H3657" i="46"/>
  <c r="H3656" i="46" s="1"/>
  <c r="H3655" i="46" l="1"/>
  <c r="I3513" i="46"/>
  <c r="H4022" i="46"/>
  <c r="H4021" i="46" s="1"/>
  <c r="J3657" i="46"/>
  <c r="J3656" i="46" s="1"/>
  <c r="J3655" i="46" s="1"/>
  <c r="I3657" i="46"/>
  <c r="I3656" i="46" s="1"/>
  <c r="H1349" i="46"/>
  <c r="I1349" i="46"/>
  <c r="J1349" i="46"/>
  <c r="H1319" i="46"/>
  <c r="I1319" i="46"/>
  <c r="J1319" i="46"/>
  <c r="H954" i="46"/>
  <c r="I954" i="46"/>
  <c r="J954" i="46"/>
  <c r="H956" i="46"/>
  <c r="I956" i="46"/>
  <c r="J956" i="46"/>
  <c r="H944" i="46"/>
  <c r="I944" i="46"/>
  <c r="J944" i="46"/>
  <c r="H946" i="46"/>
  <c r="I946" i="46"/>
  <c r="J946" i="46"/>
  <c r="H934" i="46"/>
  <c r="I934" i="46"/>
  <c r="J934" i="46"/>
  <c r="H936" i="46"/>
  <c r="I936" i="46"/>
  <c r="J936" i="46"/>
  <c r="H430" i="46"/>
  <c r="I430" i="46"/>
  <c r="J430" i="46"/>
  <c r="H411" i="46"/>
  <c r="I411" i="46"/>
  <c r="J411" i="46"/>
  <c r="H154" i="46"/>
  <c r="I154" i="46"/>
  <c r="J154" i="46"/>
  <c r="H152" i="46"/>
  <c r="I152" i="46"/>
  <c r="J152" i="46"/>
  <c r="H149" i="46"/>
  <c r="H148" i="46" s="1"/>
  <c r="I149" i="46"/>
  <c r="I148" i="46" s="1"/>
  <c r="J149" i="46"/>
  <c r="J148" i="46" s="1"/>
  <c r="I3655" i="46" l="1"/>
  <c r="H4020" i="46"/>
  <c r="H3338" i="46"/>
  <c r="J943" i="46"/>
  <c r="J151" i="46"/>
  <c r="J147" i="46" s="1"/>
  <c r="J953" i="46"/>
  <c r="J933" i="46"/>
  <c r="H933" i="46"/>
  <c r="I933" i="46"/>
  <c r="I953" i="46"/>
  <c r="H953" i="46"/>
  <c r="I943" i="46"/>
  <c r="H943" i="46"/>
  <c r="I151" i="46"/>
  <c r="I147" i="46" s="1"/>
  <c r="H151" i="46"/>
  <c r="H147" i="46" s="1"/>
  <c r="H3329" i="46" l="1"/>
  <c r="I3272" i="46"/>
  <c r="J3272" i="46"/>
  <c r="J1858" i="46" s="1"/>
  <c r="H103" i="46"/>
  <c r="H102" i="46" s="1"/>
  <c r="I103" i="46"/>
  <c r="I102" i="46" s="1"/>
  <c r="J103" i="46"/>
  <c r="J102" i="46" s="1"/>
  <c r="I1858" i="46" l="1"/>
  <c r="H3272" i="46"/>
  <c r="J1856" i="46"/>
  <c r="J1855" i="46" s="1"/>
  <c r="J1853" i="46"/>
  <c r="J1852" i="46" s="1"/>
  <c r="J1850" i="46"/>
  <c r="J1848" i="46"/>
  <c r="J1846" i="46"/>
  <c r="J1843" i="46"/>
  <c r="J1841" i="46"/>
  <c r="J1836" i="46"/>
  <c r="J1834" i="46"/>
  <c r="J1828" i="46"/>
  <c r="J1823" i="46"/>
  <c r="J1822" i="46" s="1"/>
  <c r="J1820" i="46"/>
  <c r="J1819" i="46" s="1"/>
  <c r="J1814" i="46"/>
  <c r="J1813" i="46" s="1"/>
  <c r="J1805" i="46"/>
  <c r="J1803" i="46"/>
  <c r="J1793" i="46"/>
  <c r="J1787" i="46"/>
  <c r="J1783" i="46"/>
  <c r="J1780" i="46"/>
  <c r="J1778" i="46"/>
  <c r="J1774" i="46"/>
  <c r="J1768" i="46"/>
  <c r="J1767" i="46" s="1"/>
  <c r="J1765" i="46"/>
  <c r="J1764" i="46" s="1"/>
  <c r="J1758" i="46"/>
  <c r="J1753" i="46"/>
  <c r="J1752" i="46" s="1"/>
  <c r="J1751" i="46" s="1"/>
  <c r="J1749" i="46"/>
  <c r="J1742" i="46"/>
  <c r="J1738" i="46"/>
  <c r="J1736" i="46"/>
  <c r="J1733" i="46"/>
  <c r="J1732" i="46" s="1"/>
  <c r="J1730" i="46"/>
  <c r="J1729" i="46" s="1"/>
  <c r="J1724" i="46"/>
  <c r="J1723" i="46" s="1"/>
  <c r="J1715" i="46"/>
  <c r="J1705" i="46"/>
  <c r="J1698" i="46"/>
  <c r="J1694" i="46"/>
  <c r="J1691" i="46"/>
  <c r="J1688" i="46"/>
  <c r="J1686" i="46"/>
  <c r="J1684" i="46"/>
  <c r="J1680" i="46"/>
  <c r="J1678" i="46"/>
  <c r="J1675" i="46"/>
  <c r="J1670" i="46"/>
  <c r="J1669" i="46" s="1"/>
  <c r="J1667" i="46"/>
  <c r="J1666" i="46" s="1"/>
  <c r="J1664" i="46"/>
  <c r="J1660" i="46"/>
  <c r="J1656" i="46"/>
  <c r="J1655" i="46" s="1"/>
  <c r="J1653" i="46"/>
  <c r="J1652" i="46" s="1"/>
  <c r="J1648" i="46"/>
  <c r="J1647" i="46" s="1"/>
  <c r="J1640" i="46"/>
  <c r="J1638" i="46"/>
  <c r="J1628" i="46"/>
  <c r="J1622" i="46"/>
  <c r="J1618" i="46"/>
  <c r="J1615" i="46"/>
  <c r="J1613" i="46"/>
  <c r="J1609" i="46"/>
  <c r="J1602" i="46"/>
  <c r="J1600" i="46"/>
  <c r="J1598" i="46"/>
  <c r="J1595" i="46"/>
  <c r="J1593" i="46"/>
  <c r="J1588" i="46"/>
  <c r="J1584" i="46"/>
  <c r="J1580" i="46"/>
  <c r="J1579" i="46" s="1"/>
  <c r="J1577" i="46"/>
  <c r="J1576" i="46" s="1"/>
  <c r="J1574" i="46"/>
  <c r="J1569" i="46"/>
  <c r="J1566" i="46"/>
  <c r="J1565" i="46" s="1"/>
  <c r="J1563" i="46"/>
  <c r="J1562" i="46" s="1"/>
  <c r="J1559" i="46"/>
  <c r="J1558" i="46" s="1"/>
  <c r="J1552" i="46"/>
  <c r="J1543" i="46"/>
  <c r="J1537" i="46"/>
  <c r="J1533" i="46"/>
  <c r="J1530" i="46"/>
  <c r="J1528" i="46"/>
  <c r="J1526" i="46"/>
  <c r="J1521" i="46"/>
  <c r="J1520" i="46" s="1"/>
  <c r="J1516" i="46"/>
  <c r="J1514" i="46"/>
  <c r="J1510" i="46"/>
  <c r="J1508" i="46"/>
  <c r="J1504" i="46"/>
  <c r="J1501" i="46"/>
  <c r="J1498" i="46"/>
  <c r="J1497" i="46" s="1"/>
  <c r="J1493" i="46"/>
  <c r="J1492" i="46" s="1"/>
  <c r="J1489" i="46"/>
  <c r="J1488" i="46" s="1"/>
  <c r="J1486" i="46"/>
  <c r="J1485" i="46" s="1"/>
  <c r="J1480" i="46"/>
  <c r="J1479" i="46" s="1"/>
  <c r="J1476" i="46"/>
  <c r="J1475" i="46" s="1"/>
  <c r="J1473" i="46"/>
  <c r="J1472" i="46" s="1"/>
  <c r="J1469" i="46"/>
  <c r="J1468" i="46" s="1"/>
  <c r="J1460" i="46"/>
  <c r="J1458" i="46"/>
  <c r="J1449" i="46"/>
  <c r="J1443" i="46"/>
  <c r="J1438" i="46"/>
  <c r="J1435" i="46"/>
  <c r="J1433" i="46"/>
  <c r="J1430" i="46"/>
  <c r="J1424" i="46"/>
  <c r="J1423" i="46" s="1"/>
  <c r="J1420" i="46"/>
  <c r="J1419" i="46" s="1"/>
  <c r="J1415" i="46"/>
  <c r="J1411" i="46"/>
  <c r="J1407" i="46"/>
  <c r="J1405" i="46"/>
  <c r="J1401" i="46"/>
  <c r="J1399" i="46"/>
  <c r="J1395" i="46"/>
  <c r="J1394" i="46" s="1"/>
  <c r="J1386" i="46"/>
  <c r="J1384" i="46"/>
  <c r="J1376" i="46"/>
  <c r="J1371" i="46"/>
  <c r="J1366" i="46"/>
  <c r="J1363" i="46"/>
  <c r="J1361" i="46"/>
  <c r="J1359" i="46"/>
  <c r="J1353" i="46"/>
  <c r="J1351" i="46"/>
  <c r="J1341" i="46"/>
  <c r="J1339" i="46"/>
  <c r="J1335" i="46"/>
  <c r="J1332" i="46"/>
  <c r="J1330" i="46"/>
  <c r="J1327" i="46"/>
  <c r="J1323" i="46"/>
  <c r="J1321" i="46"/>
  <c r="J1311" i="46"/>
  <c r="J1309" i="46"/>
  <c r="J1305" i="46"/>
  <c r="J1302" i="46"/>
  <c r="J1300" i="46"/>
  <c r="J1297" i="46"/>
  <c r="J1293" i="46"/>
  <c r="J1292" i="46" s="1"/>
  <c r="J1289" i="46"/>
  <c r="J1288" i="46" s="1"/>
  <c r="J1286" i="46"/>
  <c r="J1285" i="46" s="1"/>
  <c r="J1283" i="46"/>
  <c r="J1282" i="46" s="1"/>
  <c r="J1279" i="46"/>
  <c r="J1274" i="46"/>
  <c r="J1270" i="46"/>
  <c r="J1269" i="46" s="1"/>
  <c r="J1267" i="46"/>
  <c r="J1266" i="46" s="1"/>
  <c r="J1263" i="46"/>
  <c r="J1262" i="46" s="1"/>
  <c r="J1260" i="46"/>
  <c r="J1251" i="46"/>
  <c r="J1248" i="46"/>
  <c r="J1244" i="46"/>
  <c r="J1241" i="46"/>
  <c r="J1239" i="46"/>
  <c r="J1236" i="46"/>
  <c r="J1231" i="46"/>
  <c r="J1229" i="46"/>
  <c r="J1227" i="46"/>
  <c r="J1224" i="46"/>
  <c r="J1223" i="46" s="1"/>
  <c r="J1218" i="46"/>
  <c r="J1216" i="46"/>
  <c r="J1210" i="46"/>
  <c r="J1209" i="46" s="1"/>
  <c r="J1206" i="46"/>
  <c r="J1205" i="46" s="1"/>
  <c r="J1198" i="46"/>
  <c r="J1196" i="46"/>
  <c r="J1190" i="46"/>
  <c r="J1184" i="46"/>
  <c r="J1182" i="46"/>
  <c r="J1177" i="46"/>
  <c r="J1176" i="46" s="1"/>
  <c r="J1173" i="46"/>
  <c r="J1171" i="46"/>
  <c r="J1169" i="46"/>
  <c r="J1166" i="46"/>
  <c r="J1165" i="46" s="1"/>
  <c r="J1160" i="46"/>
  <c r="J1159" i="46" s="1"/>
  <c r="J1156" i="46"/>
  <c r="J1155" i="46" s="1"/>
  <c r="J1138" i="46"/>
  <c r="J1130" i="46"/>
  <c r="J1128" i="46"/>
  <c r="J1124" i="46"/>
  <c r="J1121" i="46"/>
  <c r="J1112" i="46"/>
  <c r="J1109" i="46"/>
  <c r="J1106" i="46"/>
  <c r="J1100" i="46"/>
  <c r="J1099" i="46" s="1"/>
  <c r="J1098" i="46" s="1"/>
  <c r="J1096" i="46"/>
  <c r="J1094" i="46"/>
  <c r="J1090" i="46"/>
  <c r="J1089" i="46" s="1"/>
  <c r="J1088" i="46" s="1"/>
  <c r="J1086" i="46"/>
  <c r="J1085" i="46" s="1"/>
  <c r="J1082" i="46"/>
  <c r="J1081" i="46" s="1"/>
  <c r="J1079" i="46"/>
  <c r="J1078" i="46" s="1"/>
  <c r="J1075" i="46"/>
  <c r="J1071" i="46"/>
  <c r="J1068" i="46"/>
  <c r="J1064" i="46"/>
  <c r="J1063" i="46" s="1"/>
  <c r="J1062" i="46" s="1"/>
  <c r="J1057" i="46"/>
  <c r="J1056" i="46" s="1"/>
  <c r="J1052" i="46"/>
  <c r="J1050" i="46"/>
  <c r="J1045" i="46"/>
  <c r="J1044" i="46" s="1"/>
  <c r="J1043" i="46" s="1"/>
  <c r="J1041" i="46"/>
  <c r="J1038" i="46"/>
  <c r="J1034" i="46"/>
  <c r="J1033" i="46" s="1"/>
  <c r="J1031" i="46"/>
  <c r="J1029" i="46"/>
  <c r="J1025" i="46"/>
  <c r="J1024" i="46" s="1"/>
  <c r="J1022" i="46"/>
  <c r="J1021" i="46" s="1"/>
  <c r="J1018" i="46"/>
  <c r="J1017" i="46" s="1"/>
  <c r="J1016" i="46" s="1"/>
  <c r="J1014" i="46"/>
  <c r="J1012" i="46"/>
  <c r="J1008" i="46"/>
  <c r="J1007" i="46" s="1"/>
  <c r="J1005" i="46"/>
  <c r="J1004" i="46" s="1"/>
  <c r="J1001" i="46"/>
  <c r="J999" i="46"/>
  <c r="J994" i="46"/>
  <c r="J991" i="46"/>
  <c r="J961" i="46"/>
  <c r="J959" i="46"/>
  <c r="J951" i="46"/>
  <c r="J949" i="46"/>
  <c r="J941" i="46"/>
  <c r="J939" i="46"/>
  <c r="J929" i="46"/>
  <c r="J927" i="46"/>
  <c r="J926" i="46" s="1"/>
  <c r="J924" i="46"/>
  <c r="J922" i="46"/>
  <c r="J918" i="46"/>
  <c r="J916" i="46"/>
  <c r="J915" i="46" s="1"/>
  <c r="J913" i="46"/>
  <c r="J911" i="46"/>
  <c r="J907" i="46"/>
  <c r="J905" i="46"/>
  <c r="J902" i="46"/>
  <c r="J900" i="46"/>
  <c r="J895" i="46"/>
  <c r="J892" i="46"/>
  <c r="J887" i="46"/>
  <c r="J886" i="46" s="1"/>
  <c r="J884" i="46"/>
  <c r="J883" i="46" s="1"/>
  <c r="J880" i="46"/>
  <c r="J879" i="46" s="1"/>
  <c r="J876" i="46"/>
  <c r="J875" i="46" s="1"/>
  <c r="J872" i="46"/>
  <c r="J871" i="46" s="1"/>
  <c r="J869" i="46"/>
  <c r="J868" i="46" s="1"/>
  <c r="J866" i="46"/>
  <c r="J864" i="46"/>
  <c r="J861" i="46"/>
  <c r="J859" i="46"/>
  <c r="J855" i="46"/>
  <c r="J854" i="46" s="1"/>
  <c r="J852" i="46"/>
  <c r="J851" i="46" s="1"/>
  <c r="J849" i="46"/>
  <c r="J847" i="46"/>
  <c r="J844" i="46"/>
  <c r="J842" i="46"/>
  <c r="J839" i="46"/>
  <c r="J837" i="46"/>
  <c r="J834" i="46"/>
  <c r="J832" i="46"/>
  <c r="J824" i="46"/>
  <c r="J823" i="46" s="1"/>
  <c r="J822" i="46" s="1"/>
  <c r="J820" i="46"/>
  <c r="J819" i="46" s="1"/>
  <c r="J818" i="46" s="1"/>
  <c r="J816" i="46"/>
  <c r="J815" i="46" s="1"/>
  <c r="J813" i="46"/>
  <c r="J812" i="46" s="1"/>
  <c r="J810" i="46"/>
  <c r="J809" i="46" s="1"/>
  <c r="J806" i="46"/>
  <c r="J805" i="46" s="1"/>
  <c r="J804" i="46" s="1"/>
  <c r="J802" i="46"/>
  <c r="J801" i="46" s="1"/>
  <c r="J800" i="46" s="1"/>
  <c r="J798" i="46"/>
  <c r="J797" i="46" s="1"/>
  <c r="J796" i="46" s="1"/>
  <c r="J794" i="46"/>
  <c r="J793" i="46" s="1"/>
  <c r="J792" i="46" s="1"/>
  <c r="J790" i="46"/>
  <c r="J789" i="46" s="1"/>
  <c r="J788" i="46" s="1"/>
  <c r="J786" i="46"/>
  <c r="J785" i="46" s="1"/>
  <c r="J784" i="46" s="1"/>
  <c r="J782" i="46"/>
  <c r="J781" i="46" s="1"/>
  <c r="J780" i="46" s="1"/>
  <c r="J720" i="46"/>
  <c r="J719" i="46" s="1"/>
  <c r="J714" i="46"/>
  <c r="J713" i="46" s="1"/>
  <c r="J709" i="46"/>
  <c r="J706" i="46"/>
  <c r="J705" i="46" s="1"/>
  <c r="J700" i="46"/>
  <c r="J699" i="46" s="1"/>
  <c r="J695" i="46"/>
  <c r="J692" i="46"/>
  <c r="J691" i="46" s="1"/>
  <c r="J686" i="46"/>
  <c r="J685" i="46" s="1"/>
  <c r="J681" i="46"/>
  <c r="J676" i="46"/>
  <c r="J670" i="46"/>
  <c r="J668" i="46"/>
  <c r="J666" i="46"/>
  <c r="J661" i="46"/>
  <c r="J657" i="46"/>
  <c r="J652" i="46"/>
  <c r="J650" i="46"/>
  <c r="J648" i="46"/>
  <c r="J643" i="46"/>
  <c r="J639" i="46"/>
  <c r="J633" i="46"/>
  <c r="J631" i="46"/>
  <c r="J629" i="46"/>
  <c r="J624" i="46"/>
  <c r="J620" i="46"/>
  <c r="J619" i="46" s="1"/>
  <c r="J615" i="46" s="1"/>
  <c r="J613" i="46"/>
  <c r="J611" i="46"/>
  <c r="J607" i="46"/>
  <c r="J606" i="46" s="1"/>
  <c r="J601" i="46"/>
  <c r="J600" i="46" s="1"/>
  <c r="J597" i="46"/>
  <c r="J596" i="46" s="1"/>
  <c r="J595" i="46" s="1"/>
  <c r="J593" i="46"/>
  <c r="J592" i="46" s="1"/>
  <c r="J590" i="46"/>
  <c r="J589" i="46" s="1"/>
  <c r="J586" i="46"/>
  <c r="J584" i="46"/>
  <c r="J580" i="46"/>
  <c r="J579" i="46" s="1"/>
  <c r="J578" i="46" s="1"/>
  <c r="J576" i="46"/>
  <c r="J575" i="46" s="1"/>
  <c r="J574" i="46" s="1"/>
  <c r="J572" i="46"/>
  <c r="J571" i="46" s="1"/>
  <c r="J570" i="46" s="1"/>
  <c r="J517" i="46"/>
  <c r="J515" i="46"/>
  <c r="J513" i="46"/>
  <c r="J510" i="46"/>
  <c r="J508" i="46"/>
  <c r="J503" i="46"/>
  <c r="J501" i="46"/>
  <c r="J499" i="46"/>
  <c r="J496" i="46"/>
  <c r="J494" i="46"/>
  <c r="J491" i="46"/>
  <c r="J489" i="46"/>
  <c r="J485" i="46"/>
  <c r="J484" i="46" s="1"/>
  <c r="J482" i="46"/>
  <c r="J481" i="46" s="1"/>
  <c r="J478" i="46"/>
  <c r="J476" i="46"/>
  <c r="J474" i="46"/>
  <c r="J471" i="46"/>
  <c r="J469" i="46"/>
  <c r="J466" i="46"/>
  <c r="J465" i="46" s="1"/>
  <c r="J463" i="46"/>
  <c r="J462" i="46" s="1"/>
  <c r="J459" i="46"/>
  <c r="J457" i="46"/>
  <c r="J455" i="46"/>
  <c r="J452" i="46"/>
  <c r="J450" i="46"/>
  <c r="J447" i="46"/>
  <c r="J446" i="46" s="1"/>
  <c r="J444" i="46"/>
  <c r="J443" i="46" s="1"/>
  <c r="J440" i="46"/>
  <c r="J438" i="46"/>
  <c r="J434" i="46"/>
  <c r="J433" i="46" s="1"/>
  <c r="J432" i="46" s="1"/>
  <c r="J428" i="46"/>
  <c r="J427" i="46" s="1"/>
  <c r="J423" i="46"/>
  <c r="J421" i="46"/>
  <c r="J419" i="46"/>
  <c r="J416" i="46"/>
  <c r="J414" i="46"/>
  <c r="J409" i="46"/>
  <c r="J408" i="46" s="1"/>
  <c r="J404" i="46"/>
  <c r="J402" i="46"/>
  <c r="J400" i="46"/>
  <c r="J397" i="46"/>
  <c r="J395" i="46"/>
  <c r="J392" i="46"/>
  <c r="J390" i="46"/>
  <c r="J386" i="46"/>
  <c r="J385" i="46" s="1"/>
  <c r="J384" i="46" s="1"/>
  <c r="J382" i="46"/>
  <c r="J381" i="46" s="1"/>
  <c r="J380" i="46" s="1"/>
  <c r="J378" i="46"/>
  <c r="J377" i="46" s="1"/>
  <c r="J376" i="46" s="1"/>
  <c r="J374" i="46"/>
  <c r="J373" i="46" s="1"/>
  <c r="J372" i="46" s="1"/>
  <c r="J370" i="46"/>
  <c r="J369" i="46" s="1"/>
  <c r="J367" i="46"/>
  <c r="J366" i="46" s="1"/>
  <c r="J363" i="46"/>
  <c r="J362" i="46" s="1"/>
  <c r="J358" i="46"/>
  <c r="J355" i="46"/>
  <c r="J354" i="46" s="1"/>
  <c r="J352" i="46"/>
  <c r="J351" i="46" s="1"/>
  <c r="J349" i="46"/>
  <c r="J347" i="46"/>
  <c r="J344" i="46"/>
  <c r="J340" i="46"/>
  <c r="J336" i="46"/>
  <c r="J335" i="46" s="1"/>
  <c r="J332" i="46"/>
  <c r="J327" i="46"/>
  <c r="J325" i="46"/>
  <c r="J322" i="46"/>
  <c r="J321" i="46" s="1"/>
  <c r="J319" i="46"/>
  <c r="J317" i="46"/>
  <c r="J314" i="46"/>
  <c r="J309" i="46"/>
  <c r="J305" i="46"/>
  <c r="J304" i="46" s="1"/>
  <c r="J301" i="46"/>
  <c r="J300" i="46" s="1"/>
  <c r="J296" i="46"/>
  <c r="J295" i="46" s="1"/>
  <c r="J288" i="46"/>
  <c r="J286" i="46"/>
  <c r="J276" i="46"/>
  <c r="J270" i="46"/>
  <c r="J266" i="46"/>
  <c r="J262" i="46"/>
  <c r="J260" i="46"/>
  <c r="J256" i="46"/>
  <c r="J226" i="46"/>
  <c r="J225" i="46" s="1"/>
  <c r="J223" i="46"/>
  <c r="J222" i="46" s="1"/>
  <c r="J219" i="46"/>
  <c r="J218" i="46" s="1"/>
  <c r="J217" i="46" s="1"/>
  <c r="J215" i="46"/>
  <c r="J214" i="46" s="1"/>
  <c r="J213" i="46" s="1"/>
  <c r="J211" i="46"/>
  <c r="J209" i="46"/>
  <c r="J205" i="46"/>
  <c r="J204" i="46" s="1"/>
  <c r="J202" i="46"/>
  <c r="J201" i="46" s="1"/>
  <c r="J198" i="46"/>
  <c r="J197" i="46" s="1"/>
  <c r="J195" i="46"/>
  <c r="J194" i="46" s="1"/>
  <c r="J191" i="46"/>
  <c r="J190" i="46" s="1"/>
  <c r="J188" i="46"/>
  <c r="J187" i="46" s="1"/>
  <c r="J185" i="46"/>
  <c r="J184" i="46" s="1"/>
  <c r="J182" i="46"/>
  <c r="J181" i="46" s="1"/>
  <c r="J177" i="46"/>
  <c r="J176" i="46" s="1"/>
  <c r="J173" i="46"/>
  <c r="J172" i="46" s="1"/>
  <c r="J170" i="46"/>
  <c r="J169" i="46" s="1"/>
  <c r="J145" i="46"/>
  <c r="J144" i="46" s="1"/>
  <c r="J141" i="46"/>
  <c r="J140" i="46" s="1"/>
  <c r="J137" i="46"/>
  <c r="J136" i="46" s="1"/>
  <c r="J134" i="46"/>
  <c r="J133" i="46" s="1"/>
  <c r="J130" i="46"/>
  <c r="J129" i="46" s="1"/>
  <c r="J125" i="46"/>
  <c r="J124" i="46" s="1"/>
  <c r="J122" i="46"/>
  <c r="J121" i="46" s="1"/>
  <c r="J118" i="46"/>
  <c r="J116" i="46"/>
  <c r="J113" i="46"/>
  <c r="J110" i="46"/>
  <c r="J106" i="46"/>
  <c r="J105" i="46" s="1"/>
  <c r="J100" i="46"/>
  <c r="J99" i="46" s="1"/>
  <c r="J97" i="46"/>
  <c r="J94" i="46"/>
  <c r="J90" i="46"/>
  <c r="J89" i="46" s="1"/>
  <c r="J84" i="46"/>
  <c r="J82" i="46"/>
  <c r="J78" i="46"/>
  <c r="J77" i="46" s="1"/>
  <c r="J75" i="46"/>
  <c r="J71" i="46"/>
  <c r="J69" i="46"/>
  <c r="J65" i="46"/>
  <c r="J64" i="46" s="1"/>
  <c r="J62" i="46"/>
  <c r="J61" i="46" s="1"/>
  <c r="J55" i="46"/>
  <c r="J54" i="46" s="1"/>
  <c r="J52" i="46"/>
  <c r="J51" i="46" s="1"/>
  <c r="J47" i="46"/>
  <c r="J46" i="46" s="1"/>
  <c r="J39" i="46"/>
  <c r="J37" i="46"/>
  <c r="J27" i="46"/>
  <c r="J21" i="46"/>
  <c r="J16" i="46"/>
  <c r="J13" i="46"/>
  <c r="J11" i="46"/>
  <c r="J7" i="46"/>
  <c r="I1856" i="46"/>
  <c r="I1855" i="46" s="1"/>
  <c r="I1853" i="46"/>
  <c r="I1852" i="46" s="1"/>
  <c r="I1850" i="46"/>
  <c r="I1848" i="46"/>
  <c r="I1846" i="46"/>
  <c r="I1843" i="46"/>
  <c r="I1841" i="46"/>
  <c r="I1836" i="46"/>
  <c r="I1834" i="46"/>
  <c r="I1828" i="46"/>
  <c r="I1823" i="46"/>
  <c r="I1822" i="46" s="1"/>
  <c r="I1820" i="46"/>
  <c r="I1819" i="46" s="1"/>
  <c r="I1814" i="46"/>
  <c r="I1813" i="46" s="1"/>
  <c r="I1805" i="46"/>
  <c r="I1803" i="46"/>
  <c r="I1793" i="46"/>
  <c r="I1787" i="46"/>
  <c r="I1783" i="46"/>
  <c r="I1780" i="46"/>
  <c r="I1778" i="46"/>
  <c r="I1774" i="46"/>
  <c r="I1768" i="46"/>
  <c r="I1767" i="46" s="1"/>
  <c r="I1765" i="46"/>
  <c r="I1764" i="46" s="1"/>
  <c r="I1758" i="46"/>
  <c r="I1753" i="46"/>
  <c r="I1752" i="46" s="1"/>
  <c r="I1751" i="46" s="1"/>
  <c r="I1749" i="46"/>
  <c r="I1742" i="46"/>
  <c r="I1738" i="46"/>
  <c r="I1736" i="46"/>
  <c r="I1733" i="46"/>
  <c r="I1732" i="46" s="1"/>
  <c r="I1730" i="46"/>
  <c r="I1729" i="46" s="1"/>
  <c r="I1724" i="46"/>
  <c r="I1723" i="46" s="1"/>
  <c r="I1715" i="46"/>
  <c r="I1705" i="46"/>
  <c r="I1698" i="46"/>
  <c r="I1694" i="46"/>
  <c r="I1691" i="46"/>
  <c r="I1688" i="46"/>
  <c r="I1686" i="46"/>
  <c r="I1684" i="46"/>
  <c r="I1680" i="46"/>
  <c r="I1678" i="46"/>
  <c r="I1675" i="46"/>
  <c r="I1670" i="46"/>
  <c r="I1669" i="46" s="1"/>
  <c r="I1667" i="46"/>
  <c r="I1666" i="46" s="1"/>
  <c r="I1664" i="46"/>
  <c r="I1660" i="46"/>
  <c r="I1656" i="46"/>
  <c r="I1655" i="46" s="1"/>
  <c r="I1653" i="46"/>
  <c r="I1652" i="46" s="1"/>
  <c r="I1648" i="46"/>
  <c r="I1647" i="46" s="1"/>
  <c r="I1640" i="46"/>
  <c r="I1638" i="46"/>
  <c r="I1628" i="46"/>
  <c r="I1622" i="46"/>
  <c r="I1618" i="46"/>
  <c r="I1615" i="46"/>
  <c r="I1613" i="46"/>
  <c r="I1609" i="46"/>
  <c r="I1602" i="46"/>
  <c r="I1600" i="46"/>
  <c r="I1598" i="46"/>
  <c r="I1595" i="46"/>
  <c r="I1593" i="46"/>
  <c r="I1588" i="46"/>
  <c r="I1584" i="46"/>
  <c r="I1580" i="46"/>
  <c r="I1579" i="46" s="1"/>
  <c r="I1577" i="46"/>
  <c r="I1576" i="46" s="1"/>
  <c r="I1574" i="46"/>
  <c r="I1569" i="46"/>
  <c r="I1566" i="46"/>
  <c r="I1565" i="46" s="1"/>
  <c r="I1563" i="46"/>
  <c r="I1562" i="46" s="1"/>
  <c r="I1559" i="46"/>
  <c r="I1558" i="46" s="1"/>
  <c r="I1552" i="46"/>
  <c r="I1543" i="46"/>
  <c r="I1537" i="46"/>
  <c r="I1533" i="46"/>
  <c r="I1530" i="46"/>
  <c r="I1528" i="46"/>
  <c r="I1526" i="46"/>
  <c r="I1521" i="46"/>
  <c r="I1520" i="46" s="1"/>
  <c r="I1516" i="46"/>
  <c r="I1514" i="46"/>
  <c r="I1510" i="46"/>
  <c r="I1508" i="46"/>
  <c r="I1504" i="46"/>
  <c r="I1501" i="46"/>
  <c r="I1498" i="46"/>
  <c r="I1497" i="46" s="1"/>
  <c r="I1493" i="46"/>
  <c r="I1492" i="46" s="1"/>
  <c r="I1489" i="46"/>
  <c r="I1488" i="46" s="1"/>
  <c r="I1486" i="46"/>
  <c r="I1485" i="46" s="1"/>
  <c r="I1480" i="46"/>
  <c r="I1479" i="46" s="1"/>
  <c r="I1476" i="46"/>
  <c r="I1475" i="46" s="1"/>
  <c r="I1473" i="46"/>
  <c r="I1472" i="46" s="1"/>
  <c r="I1469" i="46"/>
  <c r="I1468" i="46" s="1"/>
  <c r="I1460" i="46"/>
  <c r="I1458" i="46"/>
  <c r="I1449" i="46"/>
  <c r="I1443" i="46"/>
  <c r="I1438" i="46"/>
  <c r="I1435" i="46"/>
  <c r="I1433" i="46"/>
  <c r="I1430" i="46"/>
  <c r="I1424" i="46"/>
  <c r="I1423" i="46" s="1"/>
  <c r="I1420" i="46"/>
  <c r="I1419" i="46" s="1"/>
  <c r="I1415" i="46"/>
  <c r="I1411" i="46"/>
  <c r="I1407" i="46"/>
  <c r="I1405" i="46"/>
  <c r="I1401" i="46"/>
  <c r="I1399" i="46"/>
  <c r="I1395" i="46"/>
  <c r="I1394" i="46" s="1"/>
  <c r="I1386" i="46"/>
  <c r="I1384" i="46"/>
  <c r="I1376" i="46"/>
  <c r="I1371" i="46"/>
  <c r="I1366" i="46"/>
  <c r="I1363" i="46"/>
  <c r="I1361" i="46"/>
  <c r="I1359" i="46"/>
  <c r="I1353" i="46"/>
  <c r="I1351" i="46"/>
  <c r="I1341" i="46"/>
  <c r="I1339" i="46"/>
  <c r="I1335" i="46"/>
  <c r="I1332" i="46"/>
  <c r="I1330" i="46"/>
  <c r="I1327" i="46"/>
  <c r="I1323" i="46"/>
  <c r="I1321" i="46"/>
  <c r="I1311" i="46"/>
  <c r="I1309" i="46"/>
  <c r="I1305" i="46"/>
  <c r="I1302" i="46"/>
  <c r="I1300" i="46"/>
  <c r="I1297" i="46"/>
  <c r="I1293" i="46"/>
  <c r="I1292" i="46" s="1"/>
  <c r="I1289" i="46"/>
  <c r="I1288" i="46" s="1"/>
  <c r="I1286" i="46"/>
  <c r="I1285" i="46" s="1"/>
  <c r="I1283" i="46"/>
  <c r="I1282" i="46" s="1"/>
  <c r="I1279" i="46"/>
  <c r="I1274" i="46"/>
  <c r="I1270" i="46"/>
  <c r="I1269" i="46" s="1"/>
  <c r="I1267" i="46"/>
  <c r="I1266" i="46" s="1"/>
  <c r="I1263" i="46"/>
  <c r="I1262" i="46" s="1"/>
  <c r="I1260" i="46"/>
  <c r="I1251" i="46"/>
  <c r="I1248" i="46"/>
  <c r="I1244" i="46"/>
  <c r="I1241" i="46"/>
  <c r="I1239" i="46"/>
  <c r="I1236" i="46"/>
  <c r="I1231" i="46"/>
  <c r="I1229" i="46"/>
  <c r="I1227" i="46"/>
  <c r="I1224" i="46"/>
  <c r="I1223" i="46" s="1"/>
  <c r="I1218" i="46"/>
  <c r="I1216" i="46"/>
  <c r="I1210" i="46"/>
  <c r="I1209" i="46" s="1"/>
  <c r="I1206" i="46"/>
  <c r="I1205" i="46" s="1"/>
  <c r="I1198" i="46"/>
  <c r="I1196" i="46"/>
  <c r="I1190" i="46"/>
  <c r="I1184" i="46"/>
  <c r="I1182" i="46"/>
  <c r="I1177" i="46"/>
  <c r="I1176" i="46" s="1"/>
  <c r="I1173" i="46"/>
  <c r="I1171" i="46"/>
  <c r="I1169" i="46"/>
  <c r="I1166" i="46"/>
  <c r="I1165" i="46" s="1"/>
  <c r="I1160" i="46"/>
  <c r="I1159" i="46" s="1"/>
  <c r="I1156" i="46"/>
  <c r="I1155" i="46" s="1"/>
  <c r="I1138" i="46"/>
  <c r="I1130" i="46"/>
  <c r="I1128" i="46"/>
  <c r="I1124" i="46"/>
  <c r="I1121" i="46"/>
  <c r="I1112" i="46"/>
  <c r="I1109" i="46"/>
  <c r="I1106" i="46"/>
  <c r="I1100" i="46"/>
  <c r="I1099" i="46" s="1"/>
  <c r="I1098" i="46" s="1"/>
  <c r="I1096" i="46"/>
  <c r="I1094" i="46"/>
  <c r="I1090" i="46"/>
  <c r="I1089" i="46" s="1"/>
  <c r="I1088" i="46" s="1"/>
  <c r="I1086" i="46"/>
  <c r="I1085" i="46" s="1"/>
  <c r="I1082" i="46"/>
  <c r="I1081" i="46" s="1"/>
  <c r="I1079" i="46"/>
  <c r="I1078" i="46" s="1"/>
  <c r="I1075" i="46"/>
  <c r="I1071" i="46"/>
  <c r="I1068" i="46"/>
  <c r="I1064" i="46"/>
  <c r="I1063" i="46" s="1"/>
  <c r="I1062" i="46" s="1"/>
  <c r="I1057" i="46"/>
  <c r="I1056" i="46" s="1"/>
  <c r="I1052" i="46"/>
  <c r="I1050" i="46"/>
  <c r="I1045" i="46"/>
  <c r="I1044" i="46" s="1"/>
  <c r="I1043" i="46" s="1"/>
  <c r="I1041" i="46"/>
  <c r="I1038" i="46"/>
  <c r="I1034" i="46"/>
  <c r="I1033" i="46" s="1"/>
  <c r="I1031" i="46"/>
  <c r="I1029" i="46"/>
  <c r="I1025" i="46"/>
  <c r="I1024" i="46" s="1"/>
  <c r="I1022" i="46"/>
  <c r="I1021" i="46" s="1"/>
  <c r="I1018" i="46"/>
  <c r="I1017" i="46" s="1"/>
  <c r="I1016" i="46" s="1"/>
  <c r="I1014" i="46"/>
  <c r="I1012" i="46"/>
  <c r="I1008" i="46"/>
  <c r="I1007" i="46" s="1"/>
  <c r="I1005" i="46"/>
  <c r="I1004" i="46" s="1"/>
  <c r="I1001" i="46"/>
  <c r="I999" i="46"/>
  <c r="I994" i="46"/>
  <c r="I991" i="46"/>
  <c r="I961" i="46"/>
  <c r="I959" i="46"/>
  <c r="I951" i="46"/>
  <c r="I949" i="46"/>
  <c r="I941" i="46"/>
  <c r="I939" i="46"/>
  <c r="I929" i="46"/>
  <c r="I927" i="46"/>
  <c r="I924" i="46"/>
  <c r="I922" i="46"/>
  <c r="I918" i="46"/>
  <c r="I916" i="46"/>
  <c r="I913" i="46"/>
  <c r="I911" i="46"/>
  <c r="I907" i="46"/>
  <c r="I905" i="46"/>
  <c r="I902" i="46"/>
  <c r="I900" i="46"/>
  <c r="I895" i="46"/>
  <c r="I892" i="46"/>
  <c r="I887" i="46"/>
  <c r="I886" i="46" s="1"/>
  <c r="I884" i="46"/>
  <c r="I883" i="46" s="1"/>
  <c r="I880" i="46"/>
  <c r="I879" i="46" s="1"/>
  <c r="I876" i="46"/>
  <c r="I875" i="46" s="1"/>
  <c r="I872" i="46"/>
  <c r="I871" i="46" s="1"/>
  <c r="I869" i="46"/>
  <c r="I868" i="46" s="1"/>
  <c r="I866" i="46"/>
  <c r="I864" i="46"/>
  <c r="I861" i="46"/>
  <c r="I859" i="46"/>
  <c r="I855" i="46"/>
  <c r="I854" i="46" s="1"/>
  <c r="I852" i="46"/>
  <c r="I851" i="46" s="1"/>
  <c r="I849" i="46"/>
  <c r="I847" i="46"/>
  <c r="I844" i="46"/>
  <c r="I842" i="46"/>
  <c r="I839" i="46"/>
  <c r="I837" i="46"/>
  <c r="I834" i="46"/>
  <c r="I832" i="46"/>
  <c r="I824" i="46"/>
  <c r="I823" i="46" s="1"/>
  <c r="I822" i="46" s="1"/>
  <c r="I820" i="46"/>
  <c r="I819" i="46" s="1"/>
  <c r="I818" i="46" s="1"/>
  <c r="I816" i="46"/>
  <c r="I815" i="46" s="1"/>
  <c r="I813" i="46"/>
  <c r="I812" i="46" s="1"/>
  <c r="I810" i="46"/>
  <c r="I809" i="46" s="1"/>
  <c r="I806" i="46"/>
  <c r="I805" i="46" s="1"/>
  <c r="I804" i="46" s="1"/>
  <c r="I802" i="46"/>
  <c r="I801" i="46" s="1"/>
  <c r="I800" i="46" s="1"/>
  <c r="I798" i="46"/>
  <c r="I797" i="46" s="1"/>
  <c r="I796" i="46" s="1"/>
  <c r="I794" i="46"/>
  <c r="I793" i="46" s="1"/>
  <c r="I792" i="46" s="1"/>
  <c r="I790" i="46"/>
  <c r="I789" i="46" s="1"/>
  <c r="I788" i="46" s="1"/>
  <c r="I786" i="46"/>
  <c r="I785" i="46" s="1"/>
  <c r="I784" i="46" s="1"/>
  <c r="I782" i="46"/>
  <c r="I781" i="46" s="1"/>
  <c r="I780" i="46" s="1"/>
  <c r="I720" i="46"/>
  <c r="I719" i="46" s="1"/>
  <c r="I714" i="46"/>
  <c r="I713" i="46" s="1"/>
  <c r="I709" i="46"/>
  <c r="I706" i="46"/>
  <c r="I705" i="46" s="1"/>
  <c r="I700" i="46"/>
  <c r="I699" i="46" s="1"/>
  <c r="I695" i="46"/>
  <c r="I692" i="46"/>
  <c r="I691" i="46" s="1"/>
  <c r="I686" i="46"/>
  <c r="I685" i="46" s="1"/>
  <c r="I681" i="46"/>
  <c r="I676" i="46"/>
  <c r="I670" i="46"/>
  <c r="I668" i="46"/>
  <c r="I666" i="46"/>
  <c r="I661" i="46"/>
  <c r="I657" i="46"/>
  <c r="I652" i="46"/>
  <c r="I650" i="46"/>
  <c r="I648" i="46"/>
  <c r="I643" i="46"/>
  <c r="I639" i="46"/>
  <c r="I633" i="46"/>
  <c r="I631" i="46"/>
  <c r="I629" i="46"/>
  <c r="I624" i="46"/>
  <c r="I620" i="46"/>
  <c r="I619" i="46" s="1"/>
  <c r="I615" i="46" s="1"/>
  <c r="I613" i="46"/>
  <c r="I611" i="46"/>
  <c r="I607" i="46"/>
  <c r="I606" i="46" s="1"/>
  <c r="I601" i="46"/>
  <c r="I600" i="46" s="1"/>
  <c r="I597" i="46"/>
  <c r="I596" i="46" s="1"/>
  <c r="I595" i="46" s="1"/>
  <c r="I593" i="46"/>
  <c r="I592" i="46" s="1"/>
  <c r="I590" i="46"/>
  <c r="I589" i="46" s="1"/>
  <c r="I586" i="46"/>
  <c r="I584" i="46"/>
  <c r="I580" i="46"/>
  <c r="I579" i="46" s="1"/>
  <c r="I578" i="46" s="1"/>
  <c r="I576" i="46"/>
  <c r="I575" i="46" s="1"/>
  <c r="I574" i="46" s="1"/>
  <c r="I572" i="46"/>
  <c r="I571" i="46" s="1"/>
  <c r="I570" i="46" s="1"/>
  <c r="I517" i="46"/>
  <c r="I515" i="46"/>
  <c r="I513" i="46"/>
  <c r="I510" i="46"/>
  <c r="I508" i="46"/>
  <c r="I503" i="46"/>
  <c r="I501" i="46"/>
  <c r="I499" i="46"/>
  <c r="I496" i="46"/>
  <c r="I494" i="46"/>
  <c r="I491" i="46"/>
  <c r="I489" i="46"/>
  <c r="I485" i="46"/>
  <c r="I484" i="46" s="1"/>
  <c r="I482" i="46"/>
  <c r="I481" i="46" s="1"/>
  <c r="I478" i="46"/>
  <c r="I476" i="46"/>
  <c r="I474" i="46"/>
  <c r="I471" i="46"/>
  <c r="I469" i="46"/>
  <c r="I466" i="46"/>
  <c r="I465" i="46" s="1"/>
  <c r="I463" i="46"/>
  <c r="I462" i="46" s="1"/>
  <c r="I459" i="46"/>
  <c r="I457" i="46"/>
  <c r="I455" i="46"/>
  <c r="I452" i="46"/>
  <c r="I450" i="46"/>
  <c r="I447" i="46"/>
  <c r="I446" i="46" s="1"/>
  <c r="I444" i="46"/>
  <c r="I443" i="46" s="1"/>
  <c r="I440" i="46"/>
  <c r="I438" i="46"/>
  <c r="I434" i="46"/>
  <c r="I433" i="46" s="1"/>
  <c r="I432" i="46" s="1"/>
  <c r="I428" i="46"/>
  <c r="I427" i="46" s="1"/>
  <c r="I423" i="46"/>
  <c r="I421" i="46"/>
  <c r="I419" i="46"/>
  <c r="I416" i="46"/>
  <c r="I414" i="46"/>
  <c r="I409" i="46"/>
  <c r="I408" i="46" s="1"/>
  <c r="I404" i="46"/>
  <c r="I402" i="46"/>
  <c r="I400" i="46"/>
  <c r="I397" i="46"/>
  <c r="I395" i="46"/>
  <c r="I392" i="46"/>
  <c r="I390" i="46"/>
  <c r="I386" i="46"/>
  <c r="I385" i="46" s="1"/>
  <c r="I384" i="46" s="1"/>
  <c r="I382" i="46"/>
  <c r="I381" i="46" s="1"/>
  <c r="I380" i="46" s="1"/>
  <c r="I378" i="46"/>
  <c r="I377" i="46" s="1"/>
  <c r="I376" i="46" s="1"/>
  <c r="I374" i="46"/>
  <c r="I373" i="46" s="1"/>
  <c r="I372" i="46" s="1"/>
  <c r="I370" i="46"/>
  <c r="I369" i="46" s="1"/>
  <c r="I367" i="46"/>
  <c r="I366" i="46" s="1"/>
  <c r="I363" i="46"/>
  <c r="I362" i="46" s="1"/>
  <c r="I358" i="46"/>
  <c r="I355" i="46"/>
  <c r="I354" i="46" s="1"/>
  <c r="I352" i="46"/>
  <c r="I351" i="46" s="1"/>
  <c r="I349" i="46"/>
  <c r="I347" i="46"/>
  <c r="I344" i="46"/>
  <c r="I340" i="46"/>
  <c r="I336" i="46"/>
  <c r="I335" i="46" s="1"/>
  <c r="I332" i="46"/>
  <c r="I327" i="46"/>
  <c r="I325" i="46"/>
  <c r="I322" i="46"/>
  <c r="I321" i="46" s="1"/>
  <c r="I319" i="46"/>
  <c r="I317" i="46"/>
  <c r="I314" i="46"/>
  <c r="I309" i="46"/>
  <c r="I305" i="46"/>
  <c r="I304" i="46" s="1"/>
  <c r="I301" i="46"/>
  <c r="I300" i="46" s="1"/>
  <c r="I296" i="46"/>
  <c r="I295" i="46" s="1"/>
  <c r="I288" i="46"/>
  <c r="I286" i="46"/>
  <c r="I276" i="46"/>
  <c r="I270" i="46"/>
  <c r="I266" i="46"/>
  <c r="I262" i="46"/>
  <c r="I260" i="46"/>
  <c r="I256" i="46"/>
  <c r="I226" i="46"/>
  <c r="I225" i="46" s="1"/>
  <c r="I223" i="46"/>
  <c r="I222" i="46" s="1"/>
  <c r="I219" i="46"/>
  <c r="I218" i="46" s="1"/>
  <c r="I217" i="46" s="1"/>
  <c r="I215" i="46"/>
  <c r="I214" i="46" s="1"/>
  <c r="I213" i="46" s="1"/>
  <c r="I211" i="46"/>
  <c r="I209" i="46"/>
  <c r="I205" i="46"/>
  <c r="I204" i="46" s="1"/>
  <c r="I202" i="46"/>
  <c r="I201" i="46" s="1"/>
  <c r="I198" i="46"/>
  <c r="I197" i="46" s="1"/>
  <c r="I195" i="46"/>
  <c r="I194" i="46" s="1"/>
  <c r="I191" i="46"/>
  <c r="I190" i="46" s="1"/>
  <c r="I188" i="46"/>
  <c r="I187" i="46" s="1"/>
  <c r="I185" i="46"/>
  <c r="I184" i="46" s="1"/>
  <c r="I182" i="46"/>
  <c r="I181" i="46" s="1"/>
  <c r="I177" i="46"/>
  <c r="I176" i="46" s="1"/>
  <c r="I173" i="46"/>
  <c r="I172" i="46" s="1"/>
  <c r="I170" i="46"/>
  <c r="I169" i="46" s="1"/>
  <c r="I145" i="46"/>
  <c r="I144" i="46" s="1"/>
  <c r="I141" i="46"/>
  <c r="I140" i="46" s="1"/>
  <c r="I137" i="46"/>
  <c r="I136" i="46" s="1"/>
  <c r="I134" i="46"/>
  <c r="I133" i="46" s="1"/>
  <c r="I130" i="46"/>
  <c r="I129" i="46" s="1"/>
  <c r="I125" i="46"/>
  <c r="I124" i="46" s="1"/>
  <c r="I122" i="46"/>
  <c r="I121" i="46" s="1"/>
  <c r="I118" i="46"/>
  <c r="I116" i="46"/>
  <c r="I113" i="46"/>
  <c r="I110" i="46"/>
  <c r="I106" i="46"/>
  <c r="I105" i="46" s="1"/>
  <c r="I100" i="46"/>
  <c r="I99" i="46" s="1"/>
  <c r="I97" i="46"/>
  <c r="I94" i="46"/>
  <c r="I90" i="46"/>
  <c r="I89" i="46" s="1"/>
  <c r="I84" i="46"/>
  <c r="I82" i="46"/>
  <c r="I78" i="46"/>
  <c r="I77" i="46" s="1"/>
  <c r="I75" i="46"/>
  <c r="I71" i="46"/>
  <c r="I69" i="46"/>
  <c r="I65" i="46"/>
  <c r="I64" i="46" s="1"/>
  <c r="I62" i="46"/>
  <c r="I61" i="46" s="1"/>
  <c r="I55" i="46"/>
  <c r="I54" i="46" s="1"/>
  <c r="I52" i="46"/>
  <c r="I51" i="46" s="1"/>
  <c r="I47" i="46"/>
  <c r="I46" i="46" s="1"/>
  <c r="I39" i="46"/>
  <c r="I37" i="46"/>
  <c r="I27" i="46"/>
  <c r="I21" i="46"/>
  <c r="I16" i="46"/>
  <c r="I13" i="46"/>
  <c r="I11" i="46"/>
  <c r="I7" i="46"/>
  <c r="H1856" i="46"/>
  <c r="H1855" i="46" s="1"/>
  <c r="H1853" i="46"/>
  <c r="H1852" i="46" s="1"/>
  <c r="H1850" i="46"/>
  <c r="H1848" i="46"/>
  <c r="H1846" i="46"/>
  <c r="H1843" i="46"/>
  <c r="H1841" i="46"/>
  <c r="H1836" i="46"/>
  <c r="H1834" i="46"/>
  <c r="H1828" i="46"/>
  <c r="H1823" i="46"/>
  <c r="H1822" i="46" s="1"/>
  <c r="H1820" i="46"/>
  <c r="H1819" i="46" s="1"/>
  <c r="H1814" i="46"/>
  <c r="H1813" i="46" s="1"/>
  <c r="H1805" i="46"/>
  <c r="H1803" i="46"/>
  <c r="H1793" i="46"/>
  <c r="H1787" i="46"/>
  <c r="H1783" i="46"/>
  <c r="H1780" i="46"/>
  <c r="H1778" i="46"/>
  <c r="H1774" i="46"/>
  <c r="H1768" i="46"/>
  <c r="H1767" i="46" s="1"/>
  <c r="H1765" i="46"/>
  <c r="H1764" i="46" s="1"/>
  <c r="H1758" i="46"/>
  <c r="H1753" i="46"/>
  <c r="H1752" i="46" s="1"/>
  <c r="H1751" i="46" s="1"/>
  <c r="H1749" i="46"/>
  <c r="H1742" i="46"/>
  <c r="H1738" i="46"/>
  <c r="H1736" i="46"/>
  <c r="H1733" i="46"/>
  <c r="H1732" i="46" s="1"/>
  <c r="H1730" i="46"/>
  <c r="H1729" i="46" s="1"/>
  <c r="H1724" i="46"/>
  <c r="H1723" i="46" s="1"/>
  <c r="H1715" i="46"/>
  <c r="H1705" i="46"/>
  <c r="H1698" i="46"/>
  <c r="H1694" i="46"/>
  <c r="H1691" i="46"/>
  <c r="H1688" i="46"/>
  <c r="H1686" i="46"/>
  <c r="H1684" i="46"/>
  <c r="H1680" i="46"/>
  <c r="H1678" i="46"/>
  <c r="H1675" i="46"/>
  <c r="H1670" i="46"/>
  <c r="H1669" i="46" s="1"/>
  <c r="H1667" i="46"/>
  <c r="H1666" i="46" s="1"/>
  <c r="H1664" i="46"/>
  <c r="H1660" i="46"/>
  <c r="H1656" i="46"/>
  <c r="H1655" i="46" s="1"/>
  <c r="H1653" i="46"/>
  <c r="H1652" i="46" s="1"/>
  <c r="H1648" i="46"/>
  <c r="H1647" i="46" s="1"/>
  <c r="H1640" i="46"/>
  <c r="H1638" i="46"/>
  <c r="H1628" i="46"/>
  <c r="H1622" i="46"/>
  <c r="H1618" i="46"/>
  <c r="H1615" i="46"/>
  <c r="H1613" i="46"/>
  <c r="H1609" i="46"/>
  <c r="H1602" i="46"/>
  <c r="H1600" i="46"/>
  <c r="H1598" i="46"/>
  <c r="H1595" i="46"/>
  <c r="H1593" i="46"/>
  <c r="H1588" i="46"/>
  <c r="H1584" i="46"/>
  <c r="H1580" i="46"/>
  <c r="H1579" i="46" s="1"/>
  <c r="H1577" i="46"/>
  <c r="H1576" i="46" s="1"/>
  <c r="H1574" i="46"/>
  <c r="H1569" i="46"/>
  <c r="H1566" i="46"/>
  <c r="H1565" i="46" s="1"/>
  <c r="H1563" i="46"/>
  <c r="H1562" i="46" s="1"/>
  <c r="H1559" i="46"/>
  <c r="H1558" i="46" s="1"/>
  <c r="H1552" i="46"/>
  <c r="H1543" i="46"/>
  <c r="H1537" i="46"/>
  <c r="H1533" i="46"/>
  <c r="H1530" i="46"/>
  <c r="H1528" i="46"/>
  <c r="H1526" i="46"/>
  <c r="H1521" i="46"/>
  <c r="H1520" i="46" s="1"/>
  <c r="H1516" i="46"/>
  <c r="H1514" i="46"/>
  <c r="H1510" i="46"/>
  <c r="H1508" i="46"/>
  <c r="H1504" i="46"/>
  <c r="H1501" i="46"/>
  <c r="H1498" i="46"/>
  <c r="H1497" i="46" s="1"/>
  <c r="H1493" i="46"/>
  <c r="H1492" i="46" s="1"/>
  <c r="H1489" i="46"/>
  <c r="H1488" i="46" s="1"/>
  <c r="H1486" i="46"/>
  <c r="H1485" i="46" s="1"/>
  <c r="H1480" i="46"/>
  <c r="H1479" i="46" s="1"/>
  <c r="H1476" i="46"/>
  <c r="H1475" i="46" s="1"/>
  <c r="H1473" i="46"/>
  <c r="H1472" i="46" s="1"/>
  <c r="H1469" i="46"/>
  <c r="H1468" i="46" s="1"/>
  <c r="H1460" i="46"/>
  <c r="H1458" i="46"/>
  <c r="H1449" i="46"/>
  <c r="H1443" i="46"/>
  <c r="H1438" i="46"/>
  <c r="H1435" i="46"/>
  <c r="H1433" i="46"/>
  <c r="H1430" i="46"/>
  <c r="H1424" i="46"/>
  <c r="H1423" i="46" s="1"/>
  <c r="H1420" i="46"/>
  <c r="H1419" i="46" s="1"/>
  <c r="H1415" i="46"/>
  <c r="H1411" i="46"/>
  <c r="H1407" i="46"/>
  <c r="H1405" i="46"/>
  <c r="H1401" i="46"/>
  <c r="H1399" i="46"/>
  <c r="H1395" i="46"/>
  <c r="H1394" i="46" s="1"/>
  <c r="H1386" i="46"/>
  <c r="H1384" i="46"/>
  <c r="H1376" i="46"/>
  <c r="H1371" i="46"/>
  <c r="H1366" i="46"/>
  <c r="H1363" i="46"/>
  <c r="H1361" i="46"/>
  <c r="H1359" i="46"/>
  <c r="H1353" i="46"/>
  <c r="H1351" i="46"/>
  <c r="H1341" i="46"/>
  <c r="H1339" i="46"/>
  <c r="H1335" i="46"/>
  <c r="H1332" i="46"/>
  <c r="H1330" i="46"/>
  <c r="H1327" i="46"/>
  <c r="H1323" i="46"/>
  <c r="H1321" i="46"/>
  <c r="H1311" i="46"/>
  <c r="H1309" i="46"/>
  <c r="H1305" i="46"/>
  <c r="H1302" i="46"/>
  <c r="H1300" i="46"/>
  <c r="H1297" i="46"/>
  <c r="H1293" i="46"/>
  <c r="H1292" i="46" s="1"/>
  <c r="H1289" i="46"/>
  <c r="H1288" i="46" s="1"/>
  <c r="H1286" i="46"/>
  <c r="H1285" i="46" s="1"/>
  <c r="H1283" i="46"/>
  <c r="H1282" i="46" s="1"/>
  <c r="H1279" i="46"/>
  <c r="H1274" i="46"/>
  <c r="H1270" i="46"/>
  <c r="H1269" i="46" s="1"/>
  <c r="H1267" i="46"/>
  <c r="H1266" i="46" s="1"/>
  <c r="H1263" i="46"/>
  <c r="H1262" i="46" s="1"/>
  <c r="H1260" i="46"/>
  <c r="H1251" i="46"/>
  <c r="H1248" i="46"/>
  <c r="H1244" i="46"/>
  <c r="H1241" i="46"/>
  <c r="H1239" i="46"/>
  <c r="H1231" i="46"/>
  <c r="H1229" i="46"/>
  <c r="H1227" i="46"/>
  <c r="H1224" i="46"/>
  <c r="H1223" i="46" s="1"/>
  <c r="H1218" i="46"/>
  <c r="H1216" i="46"/>
  <c r="H1210" i="46"/>
  <c r="H1209" i="46" s="1"/>
  <c r="H1206" i="46"/>
  <c r="H1205" i="46" s="1"/>
  <c r="H1198" i="46"/>
  <c r="H1196" i="46"/>
  <c r="H1190" i="46"/>
  <c r="H1184" i="46"/>
  <c r="H1182" i="46"/>
  <c r="H1177" i="46"/>
  <c r="H1176" i="46" s="1"/>
  <c r="H1173" i="46"/>
  <c r="H1171" i="46"/>
  <c r="H1169" i="46"/>
  <c r="H1166" i="46"/>
  <c r="H1165" i="46" s="1"/>
  <c r="H1160" i="46"/>
  <c r="H1159" i="46" s="1"/>
  <c r="H1156" i="46"/>
  <c r="H1155" i="46" s="1"/>
  <c r="H1138" i="46"/>
  <c r="H1130" i="46"/>
  <c r="H1128" i="46"/>
  <c r="H1124" i="46"/>
  <c r="H1121" i="46"/>
  <c r="H1112" i="46"/>
  <c r="H1109" i="46"/>
  <c r="H1106" i="46"/>
  <c r="H1100" i="46"/>
  <c r="H1099" i="46" s="1"/>
  <c r="H1098" i="46" s="1"/>
  <c r="H1096" i="46"/>
  <c r="H1094" i="46"/>
  <c r="H1090" i="46"/>
  <c r="H1089" i="46" s="1"/>
  <c r="H1088" i="46" s="1"/>
  <c r="H1086" i="46"/>
  <c r="H1085" i="46" s="1"/>
  <c r="H1082" i="46"/>
  <c r="H1081" i="46" s="1"/>
  <c r="H1079" i="46"/>
  <c r="H1078" i="46" s="1"/>
  <c r="H1075" i="46"/>
  <c r="H1071" i="46"/>
  <c r="H1068" i="46"/>
  <c r="H1064" i="46"/>
  <c r="H1063" i="46" s="1"/>
  <c r="H1062" i="46" s="1"/>
  <c r="H1057" i="46"/>
  <c r="H1056" i="46" s="1"/>
  <c r="H1052" i="46"/>
  <c r="H1050" i="46"/>
  <c r="H1045" i="46"/>
  <c r="H1044" i="46" s="1"/>
  <c r="H1043" i="46" s="1"/>
  <c r="H1041" i="46"/>
  <c r="H1038" i="46"/>
  <c r="H1034" i="46"/>
  <c r="H1033" i="46" s="1"/>
  <c r="H1031" i="46"/>
  <c r="H1029" i="46"/>
  <c r="H1025" i="46"/>
  <c r="H1024" i="46" s="1"/>
  <c r="H1022" i="46"/>
  <c r="H1021" i="46" s="1"/>
  <c r="H1018" i="46"/>
  <c r="H1017" i="46" s="1"/>
  <c r="H1016" i="46" s="1"/>
  <c r="H1014" i="46"/>
  <c r="H1012" i="46"/>
  <c r="H1008" i="46"/>
  <c r="H1007" i="46" s="1"/>
  <c r="H1005" i="46"/>
  <c r="H1004" i="46" s="1"/>
  <c r="H1001" i="46"/>
  <c r="H999" i="46"/>
  <c r="H994" i="46"/>
  <c r="H991" i="46"/>
  <c r="H961" i="46"/>
  <c r="H959" i="46"/>
  <c r="H951" i="46"/>
  <c r="H949" i="46"/>
  <c r="H941" i="46"/>
  <c r="H939" i="46"/>
  <c r="H929" i="46"/>
  <c r="H927" i="46"/>
  <c r="H924" i="46"/>
  <c r="H922" i="46"/>
  <c r="H918" i="46"/>
  <c r="H916" i="46"/>
  <c r="H913" i="46"/>
  <c r="H911" i="46"/>
  <c r="H907" i="46"/>
  <c r="H905" i="46"/>
  <c r="H902" i="46"/>
  <c r="H900" i="46"/>
  <c r="H895" i="46"/>
  <c r="H892" i="46"/>
  <c r="H887" i="46"/>
  <c r="H886" i="46" s="1"/>
  <c r="H884" i="46"/>
  <c r="H883" i="46" s="1"/>
  <c r="H880" i="46"/>
  <c r="H879" i="46" s="1"/>
  <c r="H876" i="46"/>
  <c r="H875" i="46" s="1"/>
  <c r="H872" i="46"/>
  <c r="H871" i="46" s="1"/>
  <c r="H869" i="46"/>
  <c r="H868" i="46" s="1"/>
  <c r="H866" i="46"/>
  <c r="H864" i="46"/>
  <c r="H861" i="46"/>
  <c r="H859" i="46"/>
  <c r="H855" i="46"/>
  <c r="H854" i="46" s="1"/>
  <c r="H852" i="46"/>
  <c r="H851" i="46" s="1"/>
  <c r="H849" i="46"/>
  <c r="H847" i="46"/>
  <c r="H844" i="46"/>
  <c r="H842" i="46"/>
  <c r="H839" i="46"/>
  <c r="H837" i="46"/>
  <c r="H834" i="46"/>
  <c r="H832" i="46"/>
  <c r="H824" i="46"/>
  <c r="H823" i="46" s="1"/>
  <c r="H822" i="46" s="1"/>
  <c r="H820" i="46"/>
  <c r="H819" i="46" s="1"/>
  <c r="H818" i="46" s="1"/>
  <c r="H816" i="46"/>
  <c r="H815" i="46" s="1"/>
  <c r="H813" i="46"/>
  <c r="H812" i="46" s="1"/>
  <c r="H810" i="46"/>
  <c r="H809" i="46" s="1"/>
  <c r="H806" i="46"/>
  <c r="H805" i="46" s="1"/>
  <c r="H804" i="46" s="1"/>
  <c r="H802" i="46"/>
  <c r="H801" i="46" s="1"/>
  <c r="H800" i="46" s="1"/>
  <c r="H798" i="46"/>
  <c r="H797" i="46" s="1"/>
  <c r="H796" i="46" s="1"/>
  <c r="H794" i="46"/>
  <c r="H793" i="46" s="1"/>
  <c r="H792" i="46" s="1"/>
  <c r="H790" i="46"/>
  <c r="H789" i="46" s="1"/>
  <c r="H788" i="46" s="1"/>
  <c r="H786" i="46"/>
  <c r="H785" i="46" s="1"/>
  <c r="H784" i="46" s="1"/>
  <c r="H782" i="46"/>
  <c r="H781" i="46" s="1"/>
  <c r="H780" i="46" s="1"/>
  <c r="H720" i="46"/>
  <c r="H719" i="46" s="1"/>
  <c r="H714" i="46"/>
  <c r="H713" i="46" s="1"/>
  <c r="H709" i="46"/>
  <c r="H706" i="46"/>
  <c r="H705" i="46" s="1"/>
  <c r="H700" i="46"/>
  <c r="H699" i="46" s="1"/>
  <c r="H695" i="46"/>
  <c r="H692" i="46"/>
  <c r="H691" i="46" s="1"/>
  <c r="H686" i="46"/>
  <c r="H685" i="46" s="1"/>
  <c r="H681" i="46"/>
  <c r="H676" i="46"/>
  <c r="H670" i="46"/>
  <c r="H668" i="46"/>
  <c r="H666" i="46"/>
  <c r="H661" i="46"/>
  <c r="H657" i="46"/>
  <c r="H652" i="46"/>
  <c r="H650" i="46"/>
  <c r="H648" i="46"/>
  <c r="H643" i="46"/>
  <c r="H639" i="46"/>
  <c r="H633" i="46"/>
  <c r="H631" i="46"/>
  <c r="H629" i="46"/>
  <c r="H624" i="46"/>
  <c r="H620" i="46"/>
  <c r="H619" i="46" s="1"/>
  <c r="H615" i="46" s="1"/>
  <c r="H613" i="46"/>
  <c r="H611" i="46"/>
  <c r="H607" i="46"/>
  <c r="H606" i="46" s="1"/>
  <c r="H601" i="46"/>
  <c r="H600" i="46" s="1"/>
  <c r="H597" i="46"/>
  <c r="H596" i="46" s="1"/>
  <c r="H595" i="46" s="1"/>
  <c r="H593" i="46"/>
  <c r="H592" i="46" s="1"/>
  <c r="H590" i="46"/>
  <c r="H589" i="46" s="1"/>
  <c r="H586" i="46"/>
  <c r="H584" i="46"/>
  <c r="H580" i="46"/>
  <c r="H579" i="46" s="1"/>
  <c r="H578" i="46" s="1"/>
  <c r="H576" i="46"/>
  <c r="H575" i="46" s="1"/>
  <c r="H574" i="46" s="1"/>
  <c r="H572" i="46"/>
  <c r="H571" i="46" s="1"/>
  <c r="H570" i="46" s="1"/>
  <c r="H517" i="46"/>
  <c r="H515" i="46"/>
  <c r="H513" i="46"/>
  <c r="H510" i="46"/>
  <c r="H508" i="46"/>
  <c r="H503" i="46"/>
  <c r="H501" i="46"/>
  <c r="H499" i="46"/>
  <c r="H496" i="46"/>
  <c r="H494" i="46"/>
  <c r="H491" i="46"/>
  <c r="H489" i="46"/>
  <c r="H485" i="46"/>
  <c r="H484" i="46" s="1"/>
  <c r="H482" i="46"/>
  <c r="H481" i="46" s="1"/>
  <c r="H478" i="46"/>
  <c r="H476" i="46"/>
  <c r="H474" i="46"/>
  <c r="H471" i="46"/>
  <c r="H469" i="46"/>
  <c r="H466" i="46"/>
  <c r="H465" i="46" s="1"/>
  <c r="H463" i="46"/>
  <c r="H462" i="46" s="1"/>
  <c r="H459" i="46"/>
  <c r="H457" i="46"/>
  <c r="H455" i="46"/>
  <c r="H452" i="46"/>
  <c r="H450" i="46"/>
  <c r="H447" i="46"/>
  <c r="H446" i="46" s="1"/>
  <c r="H444" i="46"/>
  <c r="H443" i="46" s="1"/>
  <c r="H440" i="46"/>
  <c r="H438" i="46"/>
  <c r="H434" i="46"/>
  <c r="H433" i="46" s="1"/>
  <c r="H432" i="46" s="1"/>
  <c r="H428" i="46"/>
  <c r="H427" i="46" s="1"/>
  <c r="H423" i="46"/>
  <c r="H421" i="46"/>
  <c r="H419" i="46"/>
  <c r="H416" i="46"/>
  <c r="H414" i="46"/>
  <c r="H409" i="46"/>
  <c r="H408" i="46" s="1"/>
  <c r="H404" i="46"/>
  <c r="H402" i="46"/>
  <c r="H400" i="46"/>
  <c r="H397" i="46"/>
  <c r="H395" i="46"/>
  <c r="H392" i="46"/>
  <c r="H390" i="46"/>
  <c r="H386" i="46"/>
  <c r="H385" i="46" s="1"/>
  <c r="H384" i="46" s="1"/>
  <c r="H382" i="46"/>
  <c r="H381" i="46" s="1"/>
  <c r="H380" i="46" s="1"/>
  <c r="H378" i="46"/>
  <c r="H377" i="46" s="1"/>
  <c r="H376" i="46" s="1"/>
  <c r="H374" i="46"/>
  <c r="H373" i="46" s="1"/>
  <c r="H372" i="46" s="1"/>
  <c r="H370" i="46"/>
  <c r="H369" i="46" s="1"/>
  <c r="H367" i="46"/>
  <c r="H366" i="46" s="1"/>
  <c r="H363" i="46"/>
  <c r="H362" i="46" s="1"/>
  <c r="H358" i="46"/>
  <c r="H355" i="46"/>
  <c r="H354" i="46" s="1"/>
  <c r="H352" i="46"/>
  <c r="H351" i="46" s="1"/>
  <c r="H349" i="46"/>
  <c r="H347" i="46"/>
  <c r="H344" i="46"/>
  <c r="H340" i="46"/>
  <c r="H336" i="46"/>
  <c r="H335" i="46" s="1"/>
  <c r="H332" i="46"/>
  <c r="H327" i="46"/>
  <c r="H325" i="46"/>
  <c r="H322" i="46"/>
  <c r="H321" i="46" s="1"/>
  <c r="H319" i="46"/>
  <c r="H317" i="46"/>
  <c r="H314" i="46"/>
  <c r="H309" i="46"/>
  <c r="H305" i="46"/>
  <c r="H304" i="46" s="1"/>
  <c r="H301" i="46"/>
  <c r="H300" i="46" s="1"/>
  <c r="H296" i="46"/>
  <c r="H295" i="46" s="1"/>
  <c r="H288" i="46"/>
  <c r="H286" i="46"/>
  <c r="H276" i="46"/>
  <c r="H270" i="46"/>
  <c r="H266" i="46"/>
  <c r="H262" i="46"/>
  <c r="H260" i="46"/>
  <c r="H256" i="46"/>
  <c r="H226" i="46"/>
  <c r="H225" i="46" s="1"/>
  <c r="H223" i="46"/>
  <c r="H222" i="46" s="1"/>
  <c r="H219" i="46"/>
  <c r="H218" i="46" s="1"/>
  <c r="H217" i="46" s="1"/>
  <c r="H215" i="46"/>
  <c r="H214" i="46" s="1"/>
  <c r="H213" i="46" s="1"/>
  <c r="H211" i="46"/>
  <c r="H209" i="46"/>
  <c r="H205" i="46"/>
  <c r="H204" i="46" s="1"/>
  <c r="H202" i="46"/>
  <c r="H201" i="46" s="1"/>
  <c r="H198" i="46"/>
  <c r="H197" i="46" s="1"/>
  <c r="H195" i="46"/>
  <c r="H194" i="46" s="1"/>
  <c r="H191" i="46"/>
  <c r="H190" i="46" s="1"/>
  <c r="H188" i="46"/>
  <c r="H187" i="46" s="1"/>
  <c r="H185" i="46"/>
  <c r="H184" i="46" s="1"/>
  <c r="H182" i="46"/>
  <c r="H181" i="46" s="1"/>
  <c r="H177" i="46"/>
  <c r="H176" i="46" s="1"/>
  <c r="H173" i="46"/>
  <c r="H172" i="46" s="1"/>
  <c r="H170" i="46"/>
  <c r="H169" i="46" s="1"/>
  <c r="H145" i="46"/>
  <c r="H144" i="46" s="1"/>
  <c r="H141" i="46"/>
  <c r="H140" i="46" s="1"/>
  <c r="H137" i="46"/>
  <c r="H136" i="46" s="1"/>
  <c r="H134" i="46"/>
  <c r="H133" i="46" s="1"/>
  <c r="H130" i="46"/>
  <c r="H129" i="46" s="1"/>
  <c r="H125" i="46"/>
  <c r="H124" i="46" s="1"/>
  <c r="H122" i="46"/>
  <c r="H121" i="46" s="1"/>
  <c r="H118" i="46"/>
  <c r="H116" i="46"/>
  <c r="H113" i="46"/>
  <c r="H110" i="46"/>
  <c r="H106" i="46"/>
  <c r="H105" i="46" s="1"/>
  <c r="H100" i="46"/>
  <c r="H99" i="46" s="1"/>
  <c r="H97" i="46"/>
  <c r="H94" i="46"/>
  <c r="H90" i="46"/>
  <c r="H89" i="46" s="1"/>
  <c r="H84" i="46"/>
  <c r="H82" i="46"/>
  <c r="H78" i="46"/>
  <c r="H77" i="46" s="1"/>
  <c r="H75" i="46"/>
  <c r="H71" i="46"/>
  <c r="H69" i="46"/>
  <c r="H65" i="46"/>
  <c r="H64" i="46" s="1"/>
  <c r="H62" i="46"/>
  <c r="H61" i="46" s="1"/>
  <c r="H55" i="46"/>
  <c r="H54" i="46" s="1"/>
  <c r="H52" i="46"/>
  <c r="H51" i="46" s="1"/>
  <c r="H47" i="46"/>
  <c r="H46" i="46" s="1"/>
  <c r="H39" i="46"/>
  <c r="H37" i="46"/>
  <c r="H27" i="46"/>
  <c r="H21" i="46"/>
  <c r="H16" i="46"/>
  <c r="H13" i="46"/>
  <c r="H11" i="46"/>
  <c r="H7" i="46"/>
  <c r="J904" i="46" l="1"/>
  <c r="I904" i="46"/>
  <c r="H904" i="46"/>
  <c r="H915" i="46"/>
  <c r="H926" i="46"/>
  <c r="I915" i="46"/>
  <c r="I926" i="46"/>
  <c r="I1281" i="46"/>
  <c r="H1281" i="46"/>
  <c r="J1281" i="46"/>
  <c r="H1597" i="46"/>
  <c r="J1597" i="46"/>
  <c r="I1597" i="46"/>
  <c r="I1181" i="46"/>
  <c r="J1181" i="46"/>
  <c r="H1181" i="46"/>
  <c r="J1226" i="46"/>
  <c r="H1226" i="46"/>
  <c r="I1226" i="46"/>
  <c r="I1334" i="46"/>
  <c r="I1304" i="46"/>
  <c r="H1304" i="46"/>
  <c r="H1334" i="46"/>
  <c r="J1304" i="46"/>
  <c r="J1334" i="46"/>
  <c r="H449" i="46"/>
  <c r="H394" i="46"/>
  <c r="H1049" i="46"/>
  <c r="H1048" i="46" s="1"/>
  <c r="H109" i="46"/>
  <c r="H998" i="46"/>
  <c r="H997" i="46" s="1"/>
  <c r="J938" i="46"/>
  <c r="H437" i="46"/>
  <c r="H208" i="46"/>
  <c r="H207" i="46" s="1"/>
  <c r="H610" i="46"/>
  <c r="H599" i="46" s="1"/>
  <c r="I316" i="46"/>
  <c r="I339" i="46"/>
  <c r="I115" i="46"/>
  <c r="I308" i="46"/>
  <c r="I841" i="46"/>
  <c r="I998" i="46"/>
  <c r="I997" i="46" s="1"/>
  <c r="I1410" i="46"/>
  <c r="I1409" i="46" s="1"/>
  <c r="I1757" i="46"/>
  <c r="I1756" i="46" s="1"/>
  <c r="I394" i="46"/>
  <c r="I694" i="46"/>
  <c r="I1500" i="46"/>
  <c r="I1491" i="46" s="1"/>
  <c r="I642" i="46"/>
  <c r="I1049" i="46"/>
  <c r="I1048" i="46" s="1"/>
  <c r="J680" i="46"/>
  <c r="I15" i="46"/>
  <c r="I109" i="46"/>
  <c r="I449" i="46"/>
  <c r="I1429" i="46"/>
  <c r="I1532" i="46"/>
  <c r="I365" i="46"/>
  <c r="I1525" i="46"/>
  <c r="J208" i="46"/>
  <c r="J207" i="46" s="1"/>
  <c r="J454" i="46"/>
  <c r="J998" i="46"/>
  <c r="J997" i="46" s="1"/>
  <c r="J1273" i="46"/>
  <c r="J1507" i="46"/>
  <c r="H93" i="46"/>
  <c r="I831" i="46"/>
  <c r="I1093" i="46"/>
  <c r="I1092" i="46" s="1"/>
  <c r="J389" i="46"/>
  <c r="J948" i="46"/>
  <c r="I1123" i="46"/>
  <c r="J418" i="46"/>
  <c r="J437" i="46"/>
  <c r="I255" i="46"/>
  <c r="I357" i="46"/>
  <c r="I413" i="46"/>
  <c r="I583" i="46"/>
  <c r="I582" i="46" s="1"/>
  <c r="I910" i="46"/>
  <c r="I948" i="46"/>
  <c r="I1003" i="46"/>
  <c r="I1513" i="46"/>
  <c r="I1568" i="46"/>
  <c r="I1827" i="46"/>
  <c r="J399" i="46"/>
  <c r="J512" i="46"/>
  <c r="H339" i="46"/>
  <c r="H921" i="46"/>
  <c r="H1003" i="46"/>
  <c r="H1020" i="46"/>
  <c r="H1243" i="46"/>
  <c r="H1500" i="46"/>
  <c r="H1491" i="46" s="1"/>
  <c r="H1659" i="46"/>
  <c r="H1674" i="46"/>
  <c r="H1757" i="46"/>
  <c r="H1756" i="46" s="1"/>
  <c r="I1404" i="46"/>
  <c r="I1403" i="46" s="1"/>
  <c r="I808" i="46"/>
  <c r="I858" i="46"/>
  <c r="I878" i="46"/>
  <c r="I921" i="46"/>
  <c r="I1133" i="46"/>
  <c r="I1168" i="46"/>
  <c r="I1398" i="46"/>
  <c r="I1592" i="46"/>
  <c r="I1773" i="46"/>
  <c r="J109" i="46"/>
  <c r="J858" i="46"/>
  <c r="J1133" i="46"/>
  <c r="J1037" i="46"/>
  <c r="J1036" i="46" s="1"/>
  <c r="J1398" i="46"/>
  <c r="J1168" i="46"/>
  <c r="J1674" i="46"/>
  <c r="J1693" i="46"/>
  <c r="H507" i="46"/>
  <c r="H623" i="46"/>
  <c r="H642" i="46"/>
  <c r="H1398" i="46"/>
  <c r="H1410" i="46"/>
  <c r="H1409" i="46" s="1"/>
  <c r="H498" i="46"/>
  <c r="I175" i="46"/>
  <c r="I493" i="46"/>
  <c r="H346" i="46"/>
  <c r="I208" i="46"/>
  <c r="I207" i="46" s="1"/>
  <c r="I468" i="46"/>
  <c r="I1365" i="46"/>
  <c r="H1507" i="46"/>
  <c r="H1583" i="46"/>
  <c r="H1582" i="46" s="1"/>
  <c r="I6" i="46"/>
  <c r="I68" i="46"/>
  <c r="I67" i="46" s="1"/>
  <c r="I399" i="46"/>
  <c r="I473" i="46"/>
  <c r="I628" i="46"/>
  <c r="I899" i="46"/>
  <c r="I1067" i="46"/>
  <c r="I1066" i="46" s="1"/>
  <c r="I1215" i="46"/>
  <c r="I1243" i="46"/>
  <c r="I1741" i="46"/>
  <c r="I1740" i="46" s="1"/>
  <c r="J265" i="46"/>
  <c r="J1020" i="46"/>
  <c r="H1093" i="46"/>
  <c r="H1092" i="46" s="1"/>
  <c r="H1273" i="46"/>
  <c r="H1513" i="46"/>
  <c r="H1741" i="46"/>
  <c r="H1740" i="46" s="1"/>
  <c r="I93" i="46"/>
  <c r="I836" i="46"/>
  <c r="I938" i="46"/>
  <c r="I1037" i="46"/>
  <c r="I1036" i="46" s="1"/>
  <c r="I1326" i="46"/>
  <c r="I1583" i="46"/>
  <c r="I1582" i="46" s="1"/>
  <c r="I1693" i="46"/>
  <c r="J15" i="46"/>
  <c r="I265" i="46"/>
  <c r="I588" i="46"/>
  <c r="I623" i="46"/>
  <c r="I660" i="46"/>
  <c r="I665" i="46"/>
  <c r="I708" i="46"/>
  <c r="I863" i="46"/>
  <c r="I958" i="46"/>
  <c r="I1195" i="46"/>
  <c r="I1235" i="46"/>
  <c r="I1296" i="46"/>
  <c r="I1358" i="46"/>
  <c r="J610" i="46"/>
  <c r="J599" i="46" s="1"/>
  <c r="J1028" i="46"/>
  <c r="J1027" i="46" s="1"/>
  <c r="J1105" i="46"/>
  <c r="J1195" i="46"/>
  <c r="J1296" i="46"/>
  <c r="J1404" i="46"/>
  <c r="J1403" i="46" s="1"/>
  <c r="J1735" i="46"/>
  <c r="J1757" i="46"/>
  <c r="J1756" i="46" s="1"/>
  <c r="I1659" i="46"/>
  <c r="I1674" i="46"/>
  <c r="I1735" i="46"/>
  <c r="J115" i="46"/>
  <c r="J221" i="46"/>
  <c r="J468" i="46"/>
  <c r="J488" i="46"/>
  <c r="J642" i="46"/>
  <c r="J708" i="46"/>
  <c r="J841" i="46"/>
  <c r="J921" i="46"/>
  <c r="J1123" i="46"/>
  <c r="J1525" i="46"/>
  <c r="I1507" i="46"/>
  <c r="I1608" i="46"/>
  <c r="J68" i="46"/>
  <c r="J67" i="46" s="1"/>
  <c r="J81" i="46"/>
  <c r="J308" i="46"/>
  <c r="J316" i="46"/>
  <c r="J324" i="46"/>
  <c r="J346" i="46"/>
  <c r="J473" i="46"/>
  <c r="J493" i="46"/>
  <c r="J660" i="46"/>
  <c r="J694" i="46"/>
  <c r="J808" i="46"/>
  <c r="J831" i="46"/>
  <c r="J846" i="46"/>
  <c r="J910" i="46"/>
  <c r="J1003" i="46"/>
  <c r="J1011" i="46"/>
  <c r="J1010" i="46" s="1"/>
  <c r="J1365" i="46"/>
  <c r="J1583" i="46"/>
  <c r="J1582" i="46" s="1"/>
  <c r="J1608" i="46"/>
  <c r="J1617" i="46"/>
  <c r="J1833" i="46"/>
  <c r="J1845" i="46"/>
  <c r="J1741" i="46"/>
  <c r="J1740" i="46" s="1"/>
  <c r="H1845" i="46"/>
  <c r="J175" i="46"/>
  <c r="H168" i="46"/>
  <c r="H200" i="46"/>
  <c r="H324" i="46"/>
  <c r="H365" i="46"/>
  <c r="I168" i="46"/>
  <c r="H68" i="46"/>
  <c r="H67" i="46" s="1"/>
  <c r="H493" i="46"/>
  <c r="H846" i="46"/>
  <c r="H863" i="46"/>
  <c r="H1133" i="46"/>
  <c r="I128" i="46"/>
  <c r="I200" i="46"/>
  <c r="I891" i="46"/>
  <c r="J128" i="46"/>
  <c r="I324" i="46"/>
  <c r="I418" i="46"/>
  <c r="I488" i="46"/>
  <c r="I512" i="46"/>
  <c r="I680" i="46"/>
  <c r="I1011" i="46"/>
  <c r="I1010" i="46" s="1"/>
  <c r="I1020" i="46"/>
  <c r="I1617" i="46"/>
  <c r="I1833" i="46"/>
  <c r="J200" i="46"/>
  <c r="J339" i="46"/>
  <c r="J623" i="46"/>
  <c r="J863" i="46"/>
  <c r="J958" i="46"/>
  <c r="J1773" i="46"/>
  <c r="H6" i="46"/>
  <c r="H193" i="46"/>
  <c r="H255" i="46"/>
  <c r="H413" i="46"/>
  <c r="H647" i="46"/>
  <c r="H910" i="46"/>
  <c r="H948" i="46"/>
  <c r="H1028" i="46"/>
  <c r="H1027" i="46" s="1"/>
  <c r="H1037" i="46"/>
  <c r="H1036" i="46" s="1"/>
  <c r="H1195" i="46"/>
  <c r="H1235" i="46"/>
  <c r="H1429" i="46"/>
  <c r="H1735" i="46"/>
  <c r="I81" i="46"/>
  <c r="I193" i="46"/>
  <c r="I346" i="46"/>
  <c r="I389" i="46"/>
  <c r="I498" i="46"/>
  <c r="I647" i="46"/>
  <c r="I1418" i="46"/>
  <c r="I1782" i="46"/>
  <c r="J6" i="46"/>
  <c r="J93" i="46"/>
  <c r="J168" i="46"/>
  <c r="J394" i="46"/>
  <c r="J413" i="46"/>
  <c r="J665" i="46"/>
  <c r="J1410" i="46"/>
  <c r="J1409" i="46" s="1"/>
  <c r="J1592" i="46"/>
  <c r="I437" i="46"/>
  <c r="I454" i="46"/>
  <c r="I507" i="46"/>
  <c r="I610" i="46"/>
  <c r="I599" i="46" s="1"/>
  <c r="I846" i="46"/>
  <c r="I990" i="46"/>
  <c r="I989" i="46" s="1"/>
  <c r="I1028" i="46"/>
  <c r="I1027" i="46" s="1"/>
  <c r="I1105" i="46"/>
  <c r="I1273" i="46"/>
  <c r="I1437" i="46"/>
  <c r="I1845" i="46"/>
  <c r="J255" i="46"/>
  <c r="J365" i="46"/>
  <c r="J449" i="46"/>
  <c r="J498" i="46"/>
  <c r="J583" i="46"/>
  <c r="J582" i="46" s="1"/>
  <c r="J1067" i="46"/>
  <c r="J1066" i="46" s="1"/>
  <c r="J1235" i="46"/>
  <c r="J1243" i="46"/>
  <c r="J1358" i="46"/>
  <c r="J1429" i="46"/>
  <c r="J1827" i="46"/>
  <c r="J507" i="46"/>
  <c r="J628" i="46"/>
  <c r="J647" i="46"/>
  <c r="J836" i="46"/>
  <c r="J990" i="46"/>
  <c r="J989" i="46" s="1"/>
  <c r="J1049" i="46"/>
  <c r="J1048" i="46" s="1"/>
  <c r="J1093" i="46"/>
  <c r="J1092" i="46" s="1"/>
  <c r="J1215" i="46"/>
  <c r="J1326" i="46"/>
  <c r="J1437" i="46"/>
  <c r="J1500" i="46"/>
  <c r="J1491" i="46" s="1"/>
  <c r="J1513" i="46"/>
  <c r="J1532" i="46"/>
  <c r="J1568" i="46"/>
  <c r="J1659" i="46"/>
  <c r="J1782" i="46"/>
  <c r="J357" i="46"/>
  <c r="J139" i="46"/>
  <c r="J193" i="46"/>
  <c r="J588" i="46"/>
  <c r="J891" i="46"/>
  <c r="J899" i="46"/>
  <c r="J878" i="46"/>
  <c r="J1418" i="46"/>
  <c r="J1683" i="46"/>
  <c r="I221" i="46"/>
  <c r="I139" i="46"/>
  <c r="I1683" i="46"/>
  <c r="H488" i="46"/>
  <c r="H588" i="46"/>
  <c r="H665" i="46"/>
  <c r="H808" i="46"/>
  <c r="H1123" i="46"/>
  <c r="H1693" i="46"/>
  <c r="H1833" i="46"/>
  <c r="H468" i="46"/>
  <c r="H660" i="46"/>
  <c r="H680" i="46"/>
  <c r="H878" i="46"/>
  <c r="H899" i="46"/>
  <c r="H1105" i="46"/>
  <c r="H1617" i="46"/>
  <c r="H1683" i="46"/>
  <c r="H1782" i="46"/>
  <c r="H15" i="46"/>
  <c r="H115" i="46"/>
  <c r="H265" i="46"/>
  <c r="H316" i="46"/>
  <c r="H399" i="46"/>
  <c r="H836" i="46"/>
  <c r="H958" i="46"/>
  <c r="H1067" i="46"/>
  <c r="H1066" i="46" s="1"/>
  <c r="H1168" i="46"/>
  <c r="H1215" i="46"/>
  <c r="H1418" i="46"/>
  <c r="H1568" i="46"/>
  <c r="H1827" i="46"/>
  <c r="H81" i="46"/>
  <c r="H308" i="46"/>
  <c r="H389" i="46"/>
  <c r="H418" i="46"/>
  <c r="H454" i="46"/>
  <c r="H512" i="46"/>
  <c r="H583" i="46"/>
  <c r="H582" i="46" s="1"/>
  <c r="H708" i="46"/>
  <c r="H831" i="46"/>
  <c r="H841" i="46"/>
  <c r="H891" i="46"/>
  <c r="H938" i="46"/>
  <c r="H990" i="46"/>
  <c r="H989" i="46" s="1"/>
  <c r="H1011" i="46"/>
  <c r="H1010" i="46" s="1"/>
  <c r="H1296" i="46"/>
  <c r="H1358" i="46"/>
  <c r="H1404" i="46"/>
  <c r="H1403" i="46" s="1"/>
  <c r="H1437" i="46"/>
  <c r="H1525" i="46"/>
  <c r="H1532" i="46"/>
  <c r="H1592" i="46"/>
  <c r="H1773" i="46"/>
  <c r="H128" i="46"/>
  <c r="H139" i="46"/>
  <c r="H175" i="46"/>
  <c r="H221" i="46"/>
  <c r="H357" i="46"/>
  <c r="H473" i="46"/>
  <c r="H628" i="46"/>
  <c r="H1326" i="46"/>
  <c r="H1608" i="46"/>
  <c r="H694" i="46"/>
  <c r="H858" i="46"/>
  <c r="H1365" i="46"/>
  <c r="I5" i="46" l="1"/>
  <c r="J5" i="46"/>
  <c r="H5" i="46"/>
  <c r="J167" i="46"/>
  <c r="I167" i="46"/>
  <c r="H167" i="46"/>
  <c r="I388" i="46"/>
  <c r="J388" i="46"/>
  <c r="H388" i="46"/>
  <c r="H622" i="46"/>
  <c r="J622" i="46"/>
  <c r="I622" i="46"/>
  <c r="H830" i="46"/>
  <c r="J830" i="46"/>
  <c r="I830" i="46"/>
  <c r="H988" i="46"/>
  <c r="J988" i="46"/>
  <c r="I988" i="46"/>
  <c r="I1591" i="46"/>
  <c r="J1591" i="46"/>
  <c r="J1590" i="46" s="1"/>
  <c r="H1591" i="46"/>
  <c r="I80" i="46"/>
  <c r="H80" i="46"/>
  <c r="H932" i="46"/>
  <c r="J80" i="46"/>
  <c r="I932" i="46"/>
  <c r="J932" i="46"/>
  <c r="H108" i="46"/>
  <c r="I1506" i="46"/>
  <c r="I108" i="46"/>
  <c r="I1428" i="46"/>
  <c r="J436" i="46"/>
  <c r="J1506" i="46"/>
  <c r="J1428" i="46"/>
  <c r="J679" i="46"/>
  <c r="J1524" i="46"/>
  <c r="J1523" i="46" s="1"/>
  <c r="I1047" i="46"/>
  <c r="I1524" i="46"/>
  <c r="J1357" i="46"/>
  <c r="J1356" i="46" s="1"/>
  <c r="H1506" i="46"/>
  <c r="H1524" i="46"/>
  <c r="H898" i="46"/>
  <c r="J1104" i="46"/>
  <c r="H1428" i="46"/>
  <c r="J108" i="46"/>
  <c r="H1047" i="46"/>
  <c r="I1772" i="46"/>
  <c r="H1673" i="46"/>
  <c r="J1673" i="46"/>
  <c r="J1672" i="46" s="1"/>
  <c r="J898" i="46"/>
  <c r="J254" i="46"/>
  <c r="I679" i="46"/>
  <c r="I487" i="46"/>
  <c r="J1772" i="46"/>
  <c r="J1771" i="46" s="1"/>
  <c r="I1104" i="46"/>
  <c r="I436" i="46"/>
  <c r="I1295" i="46"/>
  <c r="I1357" i="46"/>
  <c r="H1357" i="46"/>
  <c r="H1772" i="46"/>
  <c r="I898" i="46"/>
  <c r="H254" i="46"/>
  <c r="I254" i="46"/>
  <c r="H1295" i="46"/>
  <c r="J1047" i="46"/>
  <c r="I1673" i="46"/>
  <c r="J487" i="46"/>
  <c r="J1295" i="46"/>
  <c r="H679" i="46"/>
  <c r="H436" i="46"/>
  <c r="H1104" i="46"/>
  <c r="H487" i="46"/>
  <c r="J4" i="46" l="1"/>
  <c r="I4" i="46"/>
  <c r="H4" i="46"/>
  <c r="I569" i="46"/>
  <c r="H569" i="46"/>
  <c r="J569" i="46"/>
  <c r="J779" i="46"/>
  <c r="J778" i="46" s="1"/>
  <c r="H779" i="46"/>
  <c r="I779" i="46"/>
  <c r="I253" i="46"/>
  <c r="H253" i="46"/>
  <c r="J253" i="46"/>
  <c r="I1590" i="46"/>
  <c r="H1356" i="46"/>
  <c r="H1672" i="46"/>
  <c r="H1523" i="46"/>
  <c r="H1590" i="46"/>
  <c r="I1672" i="46"/>
  <c r="H1771" i="46"/>
  <c r="I1356" i="46"/>
  <c r="I1771" i="46"/>
  <c r="I1523" i="46"/>
  <c r="H1427" i="46"/>
  <c r="I1427" i="46"/>
  <c r="J1427" i="46"/>
  <c r="J1426" i="46" s="1"/>
  <c r="J1103" i="46"/>
  <c r="J1102" i="46" s="1"/>
  <c r="I1103" i="46"/>
  <c r="H1103" i="46"/>
  <c r="I1102" i="46" l="1"/>
  <c r="H1426" i="46"/>
  <c r="I778" i="46"/>
  <c r="H1102" i="46"/>
  <c r="I1426" i="46"/>
  <c r="H778" i="46"/>
  <c r="I166" i="46"/>
  <c r="J166" i="46"/>
  <c r="J3" i="46" s="1"/>
  <c r="J2" i="46" s="1"/>
  <c r="H166" i="46"/>
  <c r="H3" i="46" l="1"/>
  <c r="I3" i="46"/>
  <c r="I2" i="46" l="1"/>
  <c r="U1291" i="29" l="1"/>
  <c r="U1290" i="29" s="1"/>
  <c r="U1289" i="29" s="1"/>
  <c r="S1291" i="29"/>
  <c r="S1290" i="29" s="1"/>
  <c r="S1289" i="29" s="1"/>
  <c r="P1291" i="29"/>
  <c r="P1290" i="29" s="1"/>
  <c r="P1289" i="29" s="1"/>
  <c r="L1291" i="29"/>
  <c r="T1290" i="29"/>
  <c r="T1289" i="29" s="1"/>
  <c r="R1290" i="29"/>
  <c r="R1289" i="29" s="1"/>
  <c r="Q1290" i="29"/>
  <c r="Q1289" i="29" s="1"/>
  <c r="O1290" i="29"/>
  <c r="O1289" i="29" s="1"/>
  <c r="N1290" i="29"/>
  <c r="N1289" i="29" s="1"/>
  <c r="M1290" i="29"/>
  <c r="M1289" i="29" s="1"/>
  <c r="K1290" i="29"/>
  <c r="K1289" i="29" s="1"/>
  <c r="J1290" i="29"/>
  <c r="J1289" i="29" s="1"/>
  <c r="I1290" i="29"/>
  <c r="I1289" i="29" s="1"/>
  <c r="H1290" i="29"/>
  <c r="H1289" i="29" s="1"/>
  <c r="G1290" i="29"/>
  <c r="G1289" i="29" s="1"/>
  <c r="U1288" i="29"/>
  <c r="U1287" i="29" s="1"/>
  <c r="S1288" i="29"/>
  <c r="S1287" i="29" s="1"/>
  <c r="P1288" i="29"/>
  <c r="P1287" i="29" s="1"/>
  <c r="L1288" i="29"/>
  <c r="T1287" i="29"/>
  <c r="R1287" i="29"/>
  <c r="Q1287" i="29"/>
  <c r="O1287" i="29"/>
  <c r="N1287" i="29"/>
  <c r="M1287" i="29"/>
  <c r="K1287" i="29"/>
  <c r="J1287" i="29"/>
  <c r="I1287" i="29"/>
  <c r="H1287" i="29"/>
  <c r="G1287" i="29"/>
  <c r="U1286" i="29"/>
  <c r="S1286" i="29"/>
  <c r="P1286" i="29"/>
  <c r="L1286" i="29"/>
  <c r="U1285" i="29"/>
  <c r="U1284" i="29" s="1"/>
  <c r="S1285" i="29"/>
  <c r="P1285" i="29"/>
  <c r="L1285" i="29"/>
  <c r="T1284" i="29"/>
  <c r="R1284" i="29"/>
  <c r="Q1284" i="29"/>
  <c r="O1284" i="29"/>
  <c r="N1284" i="29"/>
  <c r="M1284" i="29"/>
  <c r="K1284" i="29"/>
  <c r="J1284" i="29"/>
  <c r="I1284" i="29"/>
  <c r="H1284" i="29"/>
  <c r="G1284" i="29"/>
  <c r="U1283" i="29"/>
  <c r="U1282" i="29" s="1"/>
  <c r="S1283" i="29"/>
  <c r="S1282" i="29" s="1"/>
  <c r="P1283" i="29"/>
  <c r="P1282" i="29" s="1"/>
  <c r="L1283" i="29"/>
  <c r="T1282" i="29"/>
  <c r="R1282" i="29"/>
  <c r="Q1282" i="29"/>
  <c r="O1282" i="29"/>
  <c r="N1282" i="29"/>
  <c r="M1282" i="29"/>
  <c r="K1282" i="29"/>
  <c r="J1282" i="29"/>
  <c r="I1282" i="29"/>
  <c r="H1282" i="29"/>
  <c r="G1282" i="29"/>
  <c r="U1281" i="29"/>
  <c r="S1281" i="29"/>
  <c r="P1281" i="29"/>
  <c r="L1281" i="29"/>
  <c r="U1280" i="29"/>
  <c r="S1280" i="29"/>
  <c r="P1280" i="29"/>
  <c r="L1280" i="29"/>
  <c r="T1279" i="29"/>
  <c r="R1279" i="29"/>
  <c r="Q1279" i="29"/>
  <c r="O1279" i="29"/>
  <c r="N1279" i="29"/>
  <c r="M1279" i="29"/>
  <c r="K1279" i="29"/>
  <c r="J1279" i="29"/>
  <c r="I1279" i="29"/>
  <c r="H1279" i="29"/>
  <c r="G1279" i="29"/>
  <c r="U1278" i="29"/>
  <c r="U1277" i="29" s="1"/>
  <c r="S1278" i="29"/>
  <c r="S1277" i="29" s="1"/>
  <c r="P1278" i="29"/>
  <c r="P1277" i="29" s="1"/>
  <c r="L1278" i="29"/>
  <c r="T1277" i="29"/>
  <c r="R1277" i="29"/>
  <c r="Q1277" i="29"/>
  <c r="O1277" i="29"/>
  <c r="N1277" i="29"/>
  <c r="M1277" i="29"/>
  <c r="K1277" i="29"/>
  <c r="J1277" i="29"/>
  <c r="I1277" i="29"/>
  <c r="H1277" i="29"/>
  <c r="G1277" i="29"/>
  <c r="U1276" i="29"/>
  <c r="U1275" i="29" s="1"/>
  <c r="S1276" i="29"/>
  <c r="S1275" i="29" s="1"/>
  <c r="P1276" i="29"/>
  <c r="P1275" i="29" s="1"/>
  <c r="L1276" i="29"/>
  <c r="T1275" i="29"/>
  <c r="R1275" i="29"/>
  <c r="Q1275" i="29"/>
  <c r="O1275" i="29"/>
  <c r="N1275" i="29"/>
  <c r="M1275" i="29"/>
  <c r="K1275" i="29"/>
  <c r="J1275" i="29"/>
  <c r="I1275" i="29"/>
  <c r="H1275" i="29"/>
  <c r="G1275" i="29"/>
  <c r="L1272" i="29"/>
  <c r="L1271" i="29"/>
  <c r="U1270" i="29"/>
  <c r="T1270" i="29"/>
  <c r="S1270" i="29"/>
  <c r="R1270" i="29"/>
  <c r="Q1270" i="29"/>
  <c r="P1270" i="29"/>
  <c r="O1270" i="29"/>
  <c r="N1270" i="29"/>
  <c r="M1270" i="29"/>
  <c r="K1270" i="29"/>
  <c r="J1270" i="29"/>
  <c r="I1270" i="29"/>
  <c r="L1270" i="29" s="1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K1268" i="29"/>
  <c r="J1268" i="29"/>
  <c r="I1268" i="29"/>
  <c r="L1268" i="29" s="1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K1266" i="29"/>
  <c r="J1266" i="29"/>
  <c r="I1266" i="29"/>
  <c r="L1266" i="29" s="1"/>
  <c r="H1266" i="29"/>
  <c r="G1266" i="29"/>
  <c r="U1265" i="29"/>
  <c r="U1264" i="29" s="1"/>
  <c r="S1265" i="29"/>
  <c r="S1264" i="29" s="1"/>
  <c r="P1265" i="29"/>
  <c r="P1264" i="29" s="1"/>
  <c r="L1265" i="29"/>
  <c r="T1264" i="29"/>
  <c r="R1264" i="29"/>
  <c r="Q1264" i="29"/>
  <c r="O1264" i="29"/>
  <c r="N1264" i="29"/>
  <c r="M1264" i="29"/>
  <c r="K1264" i="29"/>
  <c r="J1264" i="29"/>
  <c r="I1264" i="29"/>
  <c r="L1264" i="29" s="1"/>
  <c r="H1264" i="29"/>
  <c r="G1264" i="29"/>
  <c r="U1263" i="29"/>
  <c r="U1262" i="29" s="1"/>
  <c r="S1263" i="29"/>
  <c r="S1262" i="29" s="1"/>
  <c r="P1263" i="29"/>
  <c r="P1262" i="29" s="1"/>
  <c r="L1263" i="29"/>
  <c r="T1262" i="29"/>
  <c r="R1262" i="29"/>
  <c r="Q1262" i="29"/>
  <c r="O1262" i="29"/>
  <c r="N1262" i="29"/>
  <c r="M1262" i="29"/>
  <c r="K1262" i="29"/>
  <c r="J1262" i="29"/>
  <c r="I1262" i="29"/>
  <c r="H1262" i="29"/>
  <c r="G1262" i="29"/>
  <c r="U1260" i="29"/>
  <c r="U1259" i="29" s="1"/>
  <c r="S1260" i="29"/>
  <c r="S1259" i="29" s="1"/>
  <c r="P1260" i="29"/>
  <c r="P1259" i="29" s="1"/>
  <c r="L1260" i="29"/>
  <c r="T1259" i="29"/>
  <c r="R1259" i="29"/>
  <c r="Q1259" i="29"/>
  <c r="O1259" i="29"/>
  <c r="N1259" i="29"/>
  <c r="M1259" i="29"/>
  <c r="K1259" i="29"/>
  <c r="J1259" i="29"/>
  <c r="I1259" i="29"/>
  <c r="L1259" i="29" s="1"/>
  <c r="H1259" i="29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L1256" i="29"/>
  <c r="T1255" i="29"/>
  <c r="R1255" i="29"/>
  <c r="Q1255" i="29"/>
  <c r="O1255" i="29"/>
  <c r="N1255" i="29"/>
  <c r="M1255" i="29"/>
  <c r="K1255" i="29"/>
  <c r="J1255" i="29"/>
  <c r="I1255" i="29"/>
  <c r="H1255" i="29"/>
  <c r="G1255" i="29"/>
  <c r="U1253" i="29"/>
  <c r="U1252" i="29" s="1"/>
  <c r="S1253" i="29"/>
  <c r="S1252" i="29" s="1"/>
  <c r="P1253" i="29"/>
  <c r="P1252" i="29" s="1"/>
  <c r="L1253" i="29"/>
  <c r="T1252" i="29"/>
  <c r="R1252" i="29"/>
  <c r="Q1252" i="29"/>
  <c r="O1252" i="29"/>
  <c r="N1252" i="29"/>
  <c r="M1252" i="29"/>
  <c r="K1252" i="29"/>
  <c r="J1252" i="29"/>
  <c r="I1252" i="29"/>
  <c r="L1252" i="29" s="1"/>
  <c r="H1252" i="29"/>
  <c r="G1252" i="29"/>
  <c r="U1251" i="29"/>
  <c r="U1250" i="29" s="1"/>
  <c r="S1251" i="29"/>
  <c r="S1250" i="29" s="1"/>
  <c r="P1251" i="29"/>
  <c r="P1250" i="29" s="1"/>
  <c r="L1251" i="29"/>
  <c r="T1250" i="29"/>
  <c r="R1250" i="29"/>
  <c r="Q1250" i="29"/>
  <c r="O1250" i="29"/>
  <c r="N1250" i="29"/>
  <c r="M1250" i="29"/>
  <c r="K1250" i="29"/>
  <c r="J1250" i="29"/>
  <c r="I1250" i="29"/>
  <c r="L1250" i="29" s="1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L1246" i="29"/>
  <c r="T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U1243" i="29" s="1"/>
  <c r="S1244" i="29"/>
  <c r="S1243" i="29" s="1"/>
  <c r="P1244" i="29"/>
  <c r="P1243" i="29" s="1"/>
  <c r="L1244" i="29"/>
  <c r="T1243" i="29"/>
  <c r="R1243" i="29"/>
  <c r="Q1243" i="29"/>
  <c r="O1243" i="29"/>
  <c r="N1243" i="29"/>
  <c r="M1243" i="29"/>
  <c r="K1243" i="29"/>
  <c r="J1243" i="29"/>
  <c r="I1243" i="29"/>
  <c r="L1243" i="29" s="1"/>
  <c r="H1243" i="29"/>
  <c r="G1243" i="29"/>
  <c r="U1242" i="29"/>
  <c r="U1241" i="29" s="1"/>
  <c r="S1242" i="29"/>
  <c r="S1241" i="29" s="1"/>
  <c r="P1242" i="29"/>
  <c r="P1241" i="29" s="1"/>
  <c r="L1242" i="29"/>
  <c r="T1241" i="29"/>
  <c r="R1241" i="29"/>
  <c r="Q1241" i="29"/>
  <c r="O1241" i="29"/>
  <c r="N1241" i="29"/>
  <c r="M1241" i="29"/>
  <c r="K1241" i="29"/>
  <c r="J1241" i="29"/>
  <c r="I1241" i="29"/>
  <c r="L1241" i="29" s="1"/>
  <c r="H1241" i="29"/>
  <c r="G1241" i="29"/>
  <c r="U1240" i="29"/>
  <c r="S1240" i="29"/>
  <c r="P1240" i="29"/>
  <c r="L1240" i="29"/>
  <c r="U1239" i="29"/>
  <c r="S1239" i="29"/>
  <c r="P1239" i="29"/>
  <c r="L1239" i="29"/>
  <c r="T1238" i="29"/>
  <c r="R1238" i="29"/>
  <c r="Q1238" i="29"/>
  <c r="O1238" i="29"/>
  <c r="N1238" i="29"/>
  <c r="M1238" i="29"/>
  <c r="K1238" i="29"/>
  <c r="J1238" i="29"/>
  <c r="I1238" i="29"/>
  <c r="L1238" i="29" s="1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T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P1225" i="29"/>
  <c r="L1225" i="29"/>
  <c r="T1224" i="29"/>
  <c r="R1224" i="29"/>
  <c r="Q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P1219" i="29"/>
  <c r="L1219" i="29"/>
  <c r="T1218" i="29"/>
  <c r="R1218" i="29"/>
  <c r="Q1218" i="29"/>
  <c r="O1218" i="29"/>
  <c r="N1218" i="29"/>
  <c r="M1218" i="29"/>
  <c r="K1218" i="29"/>
  <c r="J1218" i="29"/>
  <c r="I1218" i="29"/>
  <c r="L1218" i="29" s="1"/>
  <c r="H1218" i="29"/>
  <c r="G1218" i="29"/>
  <c r="U1217" i="29"/>
  <c r="S1217" i="29"/>
  <c r="P1217" i="29"/>
  <c r="L1217" i="29"/>
  <c r="U1216" i="29"/>
  <c r="S1216" i="29"/>
  <c r="P1216" i="29"/>
  <c r="L1216" i="29"/>
  <c r="U1215" i="29"/>
  <c r="U1214" i="29" s="1"/>
  <c r="S1215" i="29"/>
  <c r="S1214" i="29" s="1"/>
  <c r="P1215" i="29"/>
  <c r="L1215" i="29"/>
  <c r="T1214" i="29"/>
  <c r="R1214" i="29"/>
  <c r="Q1214" i="29"/>
  <c r="O1214" i="29"/>
  <c r="N1214" i="29"/>
  <c r="M1214" i="29"/>
  <c r="K1214" i="29"/>
  <c r="J1214" i="29"/>
  <c r="I1214" i="29"/>
  <c r="L1214" i="29" s="1"/>
  <c r="H1214" i="29"/>
  <c r="G1214" i="29"/>
  <c r="U1213" i="29"/>
  <c r="S1213" i="29"/>
  <c r="P1213" i="29"/>
  <c r="L1213" i="29"/>
  <c r="U1212" i="29"/>
  <c r="U1211" i="29" s="1"/>
  <c r="S1212" i="29"/>
  <c r="P1212" i="29"/>
  <c r="L1212" i="29"/>
  <c r="T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S1210" i="29"/>
  <c r="S1209" i="29" s="1"/>
  <c r="P1210" i="29"/>
  <c r="P1209" i="29" s="1"/>
  <c r="L1210" i="29"/>
  <c r="T1209" i="29"/>
  <c r="R1209" i="29"/>
  <c r="Q1209" i="29"/>
  <c r="O1209" i="29"/>
  <c r="N1209" i="29"/>
  <c r="M1209" i="29"/>
  <c r="K1209" i="29"/>
  <c r="J1209" i="29"/>
  <c r="I1209" i="29"/>
  <c r="L1209" i="29" s="1"/>
  <c r="H1209" i="29"/>
  <c r="G1209" i="29"/>
  <c r="U1208" i="29"/>
  <c r="U1207" i="29" s="1"/>
  <c r="S1208" i="29"/>
  <c r="S1207" i="29" s="1"/>
  <c r="P1208" i="29"/>
  <c r="P1207" i="29" s="1"/>
  <c r="L1208" i="29"/>
  <c r="T1207" i="29"/>
  <c r="R1207" i="29"/>
  <c r="Q1207" i="29"/>
  <c r="O1207" i="29"/>
  <c r="N1207" i="29"/>
  <c r="M1207" i="29"/>
  <c r="K1207" i="29"/>
  <c r="J1207" i="29"/>
  <c r="I1207" i="29"/>
  <c r="L1207" i="29" s="1"/>
  <c r="H1207" i="29"/>
  <c r="G1207" i="29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H1198" i="29"/>
  <c r="G1198" i="29"/>
  <c r="U1197" i="29"/>
  <c r="U1196" i="29" s="1"/>
  <c r="S1197" i="29"/>
  <c r="S1196" i="29" s="1"/>
  <c r="P1197" i="29"/>
  <c r="P1196" i="29" s="1"/>
  <c r="L1197" i="29"/>
  <c r="T1196" i="29"/>
  <c r="R1196" i="29"/>
  <c r="Q1196" i="29"/>
  <c r="O1196" i="29"/>
  <c r="N1196" i="29"/>
  <c r="M1196" i="29"/>
  <c r="K1196" i="29"/>
  <c r="J1196" i="29"/>
  <c r="I1196" i="29"/>
  <c r="H1196" i="29"/>
  <c r="G1196" i="29"/>
  <c r="U1195" i="29"/>
  <c r="U1194" i="29" s="1"/>
  <c r="S1195" i="29"/>
  <c r="S1194" i="29" s="1"/>
  <c r="P1195" i="29"/>
  <c r="P1194" i="29" s="1"/>
  <c r="L1195" i="29"/>
  <c r="T1194" i="29"/>
  <c r="R1194" i="29"/>
  <c r="Q1194" i="29"/>
  <c r="O1194" i="29"/>
  <c r="N1194" i="29"/>
  <c r="M1194" i="29"/>
  <c r="K1194" i="29"/>
  <c r="J1194" i="29"/>
  <c r="I1194" i="29"/>
  <c r="H1194" i="29"/>
  <c r="G1194" i="29"/>
  <c r="U1192" i="29"/>
  <c r="U1191" i="29" s="1"/>
  <c r="S1192" i="29"/>
  <c r="S1191" i="29" s="1"/>
  <c r="P1192" i="29"/>
  <c r="P1191" i="29" s="1"/>
  <c r="L1192" i="29"/>
  <c r="T1191" i="29"/>
  <c r="R1191" i="29"/>
  <c r="Q1191" i="29"/>
  <c r="O1191" i="29"/>
  <c r="N1191" i="29"/>
  <c r="M1191" i="29"/>
  <c r="K1191" i="29"/>
  <c r="J1191" i="29"/>
  <c r="I1191" i="29"/>
  <c r="H1191" i="29"/>
  <c r="G1191" i="29"/>
  <c r="U1190" i="29"/>
  <c r="S1190" i="29"/>
  <c r="P1190" i="29"/>
  <c r="L1190" i="29"/>
  <c r="U1189" i="29"/>
  <c r="S1189" i="29"/>
  <c r="P1189" i="29"/>
  <c r="L1189" i="29"/>
  <c r="U1188" i="29"/>
  <c r="U1187" i="29" s="1"/>
  <c r="S1188" i="29"/>
  <c r="P1188" i="29"/>
  <c r="L1188" i="29"/>
  <c r="T1187" i="29"/>
  <c r="R1187" i="29"/>
  <c r="Q1187" i="29"/>
  <c r="O1187" i="29"/>
  <c r="N1187" i="29"/>
  <c r="M1187" i="29"/>
  <c r="K1187" i="29"/>
  <c r="J1187" i="29"/>
  <c r="I1187" i="29"/>
  <c r="H1187" i="29"/>
  <c r="G1187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S1179" i="29"/>
  <c r="S1177" i="29" s="1"/>
  <c r="P1179" i="29"/>
  <c r="L1179" i="29"/>
  <c r="L1178" i="29"/>
  <c r="T1177" i="29"/>
  <c r="R1177" i="29"/>
  <c r="Q1177" i="29"/>
  <c r="O1177" i="29"/>
  <c r="N1177" i="29"/>
  <c r="M1177" i="29"/>
  <c r="K1177" i="29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J1173" i="29"/>
  <c r="I1173" i="29"/>
  <c r="H1173" i="29"/>
  <c r="G1173" i="29"/>
  <c r="U1172" i="29"/>
  <c r="U1170" i="29" s="1"/>
  <c r="S1172" i="29"/>
  <c r="S1170" i="29" s="1"/>
  <c r="P1172" i="29"/>
  <c r="P1170" i="29" s="1"/>
  <c r="L1172" i="29"/>
  <c r="L1171" i="29"/>
  <c r="T1170" i="29"/>
  <c r="R1170" i="29"/>
  <c r="Q1170" i="29"/>
  <c r="O1170" i="29"/>
  <c r="N1170" i="29"/>
  <c r="M1170" i="29"/>
  <c r="K1170" i="29"/>
  <c r="J1170" i="29"/>
  <c r="I1170" i="29"/>
  <c r="H1170" i="29"/>
  <c r="G1170" i="29"/>
  <c r="U1169" i="29"/>
  <c r="S1169" i="29"/>
  <c r="P1169" i="29"/>
  <c r="L1169" i="29"/>
  <c r="U1168" i="29"/>
  <c r="S1168" i="29"/>
  <c r="P1168" i="29"/>
  <c r="L1168" i="29"/>
  <c r="L1167" i="29"/>
  <c r="T1166" i="29"/>
  <c r="R1166" i="29"/>
  <c r="Q1166" i="29"/>
  <c r="O1166" i="29"/>
  <c r="N1166" i="29"/>
  <c r="M1166" i="29"/>
  <c r="K1166" i="29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S1159" i="29"/>
  <c r="P1159" i="29"/>
  <c r="L1159" i="29"/>
  <c r="L1158" i="29"/>
  <c r="T1157" i="29"/>
  <c r="R1157" i="29"/>
  <c r="Q1157" i="29"/>
  <c r="O1157" i="29"/>
  <c r="N1157" i="29"/>
  <c r="M1157" i="29"/>
  <c r="K1157" i="29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S1153" i="29"/>
  <c r="P1153" i="29"/>
  <c r="L1153" i="29"/>
  <c r="L1152" i="29"/>
  <c r="T1151" i="29"/>
  <c r="R1151" i="29"/>
  <c r="Q1151" i="29"/>
  <c r="O1151" i="29"/>
  <c r="N1151" i="29"/>
  <c r="M1151" i="29"/>
  <c r="K1151" i="29"/>
  <c r="J1151" i="29"/>
  <c r="I1151" i="29"/>
  <c r="H1151" i="29"/>
  <c r="G1151" i="29"/>
  <c r="U1150" i="29"/>
  <c r="S1150" i="29"/>
  <c r="P1150" i="29"/>
  <c r="L1150" i="29"/>
  <c r="U1149" i="29"/>
  <c r="S1149" i="29"/>
  <c r="P1149" i="29"/>
  <c r="L1149" i="29"/>
  <c r="L1148" i="29"/>
  <c r="T1147" i="29"/>
  <c r="R1147" i="29"/>
  <c r="Q1147" i="29"/>
  <c r="O1147" i="29"/>
  <c r="N1147" i="29"/>
  <c r="M1147" i="29"/>
  <c r="K1147" i="29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K1142" i="29"/>
  <c r="J1142" i="29"/>
  <c r="I1142" i="29"/>
  <c r="H1142" i="29"/>
  <c r="G1142" i="29"/>
  <c r="L1141" i="29"/>
  <c r="U1140" i="29"/>
  <c r="T1140" i="29"/>
  <c r="S1140" i="29"/>
  <c r="R1140" i="29"/>
  <c r="Q1140" i="29"/>
  <c r="P1140" i="29"/>
  <c r="O1140" i="29"/>
  <c r="N1140" i="29"/>
  <c r="M1140" i="29"/>
  <c r="K1140" i="29"/>
  <c r="J1140" i="29"/>
  <c r="I1140" i="29"/>
  <c r="H1140" i="29"/>
  <c r="G1140" i="29"/>
  <c r="U1137" i="29"/>
  <c r="U1136" i="29" s="1"/>
  <c r="S1137" i="29"/>
  <c r="S1136" i="29" s="1"/>
  <c r="P1137" i="29"/>
  <c r="P1136" i="29" s="1"/>
  <c r="L1137" i="29"/>
  <c r="T1136" i="29"/>
  <c r="R1136" i="29"/>
  <c r="Q1136" i="29"/>
  <c r="O1136" i="29"/>
  <c r="N1136" i="29"/>
  <c r="M1136" i="29"/>
  <c r="K1136" i="29"/>
  <c r="J1136" i="29"/>
  <c r="I1136" i="29"/>
  <c r="H1136" i="29"/>
  <c r="G1136" i="29"/>
  <c r="U1135" i="29"/>
  <c r="U1134" i="29" s="1"/>
  <c r="S1135" i="29"/>
  <c r="S1134" i="29" s="1"/>
  <c r="P1135" i="29"/>
  <c r="P1134" i="29" s="1"/>
  <c r="L1135" i="29"/>
  <c r="T1134" i="29"/>
  <c r="R1134" i="29"/>
  <c r="Q1134" i="29"/>
  <c r="O1134" i="29"/>
  <c r="N1134" i="29"/>
  <c r="M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L1131" i="29"/>
  <c r="T1130" i="29"/>
  <c r="R1130" i="29"/>
  <c r="Q1130" i="29"/>
  <c r="O1130" i="29"/>
  <c r="N1130" i="29"/>
  <c r="M1130" i="29"/>
  <c r="K1130" i="29"/>
  <c r="J1130" i="29"/>
  <c r="I1130" i="29"/>
  <c r="H1130" i="29"/>
  <c r="G1130" i="29"/>
  <c r="U1128" i="29"/>
  <c r="U1127" i="29" s="1"/>
  <c r="S1128" i="29"/>
  <c r="S1127" i="29" s="1"/>
  <c r="P1128" i="29"/>
  <c r="P1127" i="29" s="1"/>
  <c r="L1128" i="29"/>
  <c r="T1127" i="29"/>
  <c r="R1127" i="29"/>
  <c r="Q1127" i="29"/>
  <c r="O1127" i="29"/>
  <c r="N1127" i="29"/>
  <c r="M1127" i="29"/>
  <c r="K1127" i="29"/>
  <c r="J1127" i="29"/>
  <c r="I1127" i="29"/>
  <c r="H1127" i="29"/>
  <c r="G1127" i="29"/>
  <c r="U1126" i="29"/>
  <c r="S1126" i="29"/>
  <c r="P1126" i="29"/>
  <c r="L1126" i="29"/>
  <c r="U1125" i="29"/>
  <c r="S1125" i="29"/>
  <c r="P1125" i="29"/>
  <c r="L1125" i="29"/>
  <c r="T1124" i="29"/>
  <c r="R1124" i="29"/>
  <c r="Q1124" i="29"/>
  <c r="O1124" i="29"/>
  <c r="N1124" i="29"/>
  <c r="M1124" i="29"/>
  <c r="K1124" i="29"/>
  <c r="J1124" i="29"/>
  <c r="I1124" i="29"/>
  <c r="H1124" i="29"/>
  <c r="G1124" i="29"/>
  <c r="U1123" i="29"/>
  <c r="U1122" i="29" s="1"/>
  <c r="S1123" i="29"/>
  <c r="S1122" i="29" s="1"/>
  <c r="P1123" i="29"/>
  <c r="P1122" i="29" s="1"/>
  <c r="L1123" i="29"/>
  <c r="T1122" i="29"/>
  <c r="R1122" i="29"/>
  <c r="Q1122" i="29"/>
  <c r="O1122" i="29"/>
  <c r="N1122" i="29"/>
  <c r="M1122" i="29"/>
  <c r="K1122" i="29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L1119" i="29"/>
  <c r="T1118" i="29"/>
  <c r="R1118" i="29"/>
  <c r="Q1118" i="29"/>
  <c r="O1118" i="29"/>
  <c r="N1118" i="29"/>
  <c r="M1118" i="29"/>
  <c r="K1118" i="29"/>
  <c r="J1118" i="29"/>
  <c r="I1118" i="29"/>
  <c r="H1118" i="29"/>
  <c r="G1118" i="29"/>
  <c r="U1116" i="29"/>
  <c r="U1115" i="29" s="1"/>
  <c r="S1116" i="29"/>
  <c r="S1115" i="29" s="1"/>
  <c r="P1116" i="29"/>
  <c r="P1115" i="29" s="1"/>
  <c r="L1116" i="29"/>
  <c r="T1115" i="29"/>
  <c r="R1115" i="29"/>
  <c r="Q1115" i="29"/>
  <c r="O1115" i="29"/>
  <c r="N1115" i="29"/>
  <c r="M1115" i="29"/>
  <c r="K1115" i="29"/>
  <c r="J1115" i="29"/>
  <c r="I1115" i="29"/>
  <c r="H1115" i="29"/>
  <c r="G1115" i="29"/>
  <c r="U1114" i="29"/>
  <c r="U1113" i="29" s="1"/>
  <c r="S1114" i="29"/>
  <c r="S1113" i="29" s="1"/>
  <c r="P1114" i="29"/>
  <c r="P1113" i="29" s="1"/>
  <c r="L1114" i="29"/>
  <c r="T1113" i="29"/>
  <c r="R1113" i="29"/>
  <c r="Q1113" i="29"/>
  <c r="O1113" i="29"/>
  <c r="N1113" i="29"/>
  <c r="M1113" i="29"/>
  <c r="K1113" i="29"/>
  <c r="J1113" i="29"/>
  <c r="I1113" i="29"/>
  <c r="H1113" i="29"/>
  <c r="G1113" i="29"/>
  <c r="U1112" i="29"/>
  <c r="S1112" i="29"/>
  <c r="P1112" i="29"/>
  <c r="L1112" i="29"/>
  <c r="U1111" i="29"/>
  <c r="U1110" i="29" s="1"/>
  <c r="S1111" i="29"/>
  <c r="P1111" i="29"/>
  <c r="L1111" i="29"/>
  <c r="T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P1105" i="29"/>
  <c r="L1105" i="29"/>
  <c r="T1104" i="29"/>
  <c r="R1104" i="29"/>
  <c r="Q1104" i="29"/>
  <c r="O1104" i="29"/>
  <c r="N1104" i="29"/>
  <c r="M1104" i="29"/>
  <c r="K1104" i="29"/>
  <c r="J1104" i="29"/>
  <c r="I1104" i="29"/>
  <c r="H1104" i="29"/>
  <c r="G1104" i="29"/>
  <c r="U1103" i="29"/>
  <c r="U1102" i="29" s="1"/>
  <c r="S1103" i="29"/>
  <c r="S1102" i="29" s="1"/>
  <c r="P1103" i="29"/>
  <c r="P1102" i="29" s="1"/>
  <c r="L1103" i="29"/>
  <c r="T1102" i="29"/>
  <c r="R1102" i="29"/>
  <c r="Q1102" i="29"/>
  <c r="O1102" i="29"/>
  <c r="N1102" i="29"/>
  <c r="M1102" i="29"/>
  <c r="K1102" i="29"/>
  <c r="J1102" i="29"/>
  <c r="I1102" i="29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P1093" i="29"/>
  <c r="L1093" i="29"/>
  <c r="T1092" i="29"/>
  <c r="R1092" i="29"/>
  <c r="Q1092" i="29"/>
  <c r="O1092" i="29"/>
  <c r="N1092" i="29"/>
  <c r="M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L1089" i="29"/>
  <c r="T1088" i="29"/>
  <c r="R1088" i="29"/>
  <c r="Q1088" i="29"/>
  <c r="O1088" i="29"/>
  <c r="N1088" i="29"/>
  <c r="M1088" i="29"/>
  <c r="K1088" i="29"/>
  <c r="J1088" i="29"/>
  <c r="I1088" i="29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P1084" i="29"/>
  <c r="L1084" i="29"/>
  <c r="T1083" i="29"/>
  <c r="R1083" i="29"/>
  <c r="Q1083" i="29"/>
  <c r="O1083" i="29"/>
  <c r="N1083" i="29"/>
  <c r="M1083" i="29"/>
  <c r="K1083" i="29"/>
  <c r="J1083" i="29"/>
  <c r="I1083" i="29"/>
  <c r="H1083" i="29"/>
  <c r="G1083" i="29"/>
  <c r="U1082" i="29"/>
  <c r="S1082" i="29"/>
  <c r="P1082" i="29"/>
  <c r="L1082" i="29"/>
  <c r="U1081" i="29"/>
  <c r="S1081" i="29"/>
  <c r="P1081" i="29"/>
  <c r="L1081" i="29"/>
  <c r="T1080" i="29"/>
  <c r="R1080" i="29"/>
  <c r="Q1080" i="29"/>
  <c r="O1080" i="29"/>
  <c r="N1080" i="29"/>
  <c r="M1080" i="29"/>
  <c r="K1080" i="29"/>
  <c r="J1080" i="29"/>
  <c r="I1080" i="29"/>
  <c r="H1080" i="29"/>
  <c r="G1080" i="29"/>
  <c r="U1079" i="29"/>
  <c r="U1078" i="29" s="1"/>
  <c r="S1079" i="29"/>
  <c r="S1078" i="29" s="1"/>
  <c r="P1079" i="29"/>
  <c r="P1078" i="29" s="1"/>
  <c r="L1079" i="29"/>
  <c r="T1078" i="29"/>
  <c r="R1078" i="29"/>
  <c r="Q1078" i="29"/>
  <c r="O1078" i="29"/>
  <c r="N1078" i="29"/>
  <c r="M1078" i="29"/>
  <c r="K1078" i="29"/>
  <c r="J1078" i="29"/>
  <c r="I1078" i="29"/>
  <c r="H1078" i="29"/>
  <c r="G1078" i="29"/>
  <c r="U1077" i="29"/>
  <c r="S1077" i="29"/>
  <c r="P1077" i="29"/>
  <c r="L1077" i="29"/>
  <c r="U1076" i="29"/>
  <c r="S1076" i="29"/>
  <c r="S1075" i="29" s="1"/>
  <c r="P1076" i="29"/>
  <c r="L1076" i="29"/>
  <c r="T1075" i="29"/>
  <c r="R1075" i="29"/>
  <c r="Q1075" i="29"/>
  <c r="O1075" i="29"/>
  <c r="N1075" i="29"/>
  <c r="M1075" i="29"/>
  <c r="K1075" i="29"/>
  <c r="J1075" i="29"/>
  <c r="I1075" i="29"/>
  <c r="H1075" i="29"/>
  <c r="G1075" i="29"/>
  <c r="U1071" i="29"/>
  <c r="U1070" i="29" s="1"/>
  <c r="U1069" i="29" s="1"/>
  <c r="S1071" i="29"/>
  <c r="S1070" i="29" s="1"/>
  <c r="S1069" i="29" s="1"/>
  <c r="P1071" i="29"/>
  <c r="P1070" i="29" s="1"/>
  <c r="P1069" i="29" s="1"/>
  <c r="L1071" i="29"/>
  <c r="T1070" i="29"/>
  <c r="T1069" i="29" s="1"/>
  <c r="R1070" i="29"/>
  <c r="R1069" i="29" s="1"/>
  <c r="Q1070" i="29"/>
  <c r="Q1069" i="29" s="1"/>
  <c r="O1070" i="29"/>
  <c r="O1069" i="29" s="1"/>
  <c r="N1070" i="29"/>
  <c r="N1069" i="29" s="1"/>
  <c r="M1070" i="29"/>
  <c r="M1069" i="29" s="1"/>
  <c r="K1070" i="29"/>
  <c r="K1069" i="29" s="1"/>
  <c r="J1070" i="29"/>
  <c r="J1069" i="29" s="1"/>
  <c r="I1070" i="29"/>
  <c r="L1070" i="29" s="1"/>
  <c r="H1070" i="29"/>
  <c r="H1069" i="29" s="1"/>
  <c r="G1070" i="29"/>
  <c r="G1069" i="29" s="1"/>
  <c r="U1068" i="29"/>
  <c r="U1067" i="29" s="1"/>
  <c r="U1066" i="29" s="1"/>
  <c r="S1068" i="29"/>
  <c r="S1067" i="29" s="1"/>
  <c r="S1066" i="29" s="1"/>
  <c r="P1068" i="29"/>
  <c r="P1067" i="29" s="1"/>
  <c r="P1066" i="29" s="1"/>
  <c r="L1068" i="29"/>
  <c r="T1067" i="29"/>
  <c r="T1066" i="29" s="1"/>
  <c r="R1067" i="29"/>
  <c r="R1066" i="29" s="1"/>
  <c r="Q1067" i="29"/>
  <c r="Q1066" i="29" s="1"/>
  <c r="O1067" i="29"/>
  <c r="O1066" i="29" s="1"/>
  <c r="N1067" i="29"/>
  <c r="N1066" i="29" s="1"/>
  <c r="M1067" i="29"/>
  <c r="M1066" i="29" s="1"/>
  <c r="K1067" i="29"/>
  <c r="K1066" i="29" s="1"/>
  <c r="J1067" i="29"/>
  <c r="J1066" i="29" s="1"/>
  <c r="I1067" i="29"/>
  <c r="L1067" i="29" s="1"/>
  <c r="H1067" i="29"/>
  <c r="H1066" i="29" s="1"/>
  <c r="G1067" i="29"/>
  <c r="G1066" i="29" s="1"/>
  <c r="U1065" i="29"/>
  <c r="U1064" i="29" s="1"/>
  <c r="S1065" i="29"/>
  <c r="P1065" i="29"/>
  <c r="P1064" i="29" s="1"/>
  <c r="L1065" i="29"/>
  <c r="T1064" i="29"/>
  <c r="R1064" i="29"/>
  <c r="Q1064" i="29"/>
  <c r="O1064" i="29"/>
  <c r="N1064" i="29"/>
  <c r="M1064" i="29"/>
  <c r="K1064" i="29"/>
  <c r="J1064" i="29"/>
  <c r="I1064" i="29"/>
  <c r="L1064" i="29" s="1"/>
  <c r="H1064" i="29"/>
  <c r="G1064" i="29"/>
  <c r="U1063" i="29"/>
  <c r="S1063" i="29"/>
  <c r="S1062" i="29" s="1"/>
  <c r="P1063" i="29"/>
  <c r="L1063" i="29"/>
  <c r="T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T1061" i="29"/>
  <c r="R1061" i="29"/>
  <c r="Q1061" i="29"/>
  <c r="O1061" i="29"/>
  <c r="L1061" i="29"/>
  <c r="U1060" i="29"/>
  <c r="U1059" i="29" s="1"/>
  <c r="S1060" i="29"/>
  <c r="S1059" i="29" s="1"/>
  <c r="P1060" i="29"/>
  <c r="P1059" i="29" s="1"/>
  <c r="L1060" i="29"/>
  <c r="T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U1057" i="29" s="1"/>
  <c r="S1058" i="29"/>
  <c r="S1057" i="29" s="1"/>
  <c r="P1058" i="29"/>
  <c r="P1057" i="29" s="1"/>
  <c r="L1058" i="29"/>
  <c r="T1057" i="29"/>
  <c r="R1057" i="29"/>
  <c r="Q1057" i="29"/>
  <c r="O1057" i="29"/>
  <c r="N1057" i="29"/>
  <c r="M1057" i="29"/>
  <c r="K1057" i="29"/>
  <c r="J1057" i="29"/>
  <c r="I1057" i="29"/>
  <c r="L1057" i="29" s="1"/>
  <c r="H1057" i="29"/>
  <c r="G1057" i="29"/>
  <c r="T1056" i="29"/>
  <c r="R1056" i="29"/>
  <c r="Q1056" i="29"/>
  <c r="O1056" i="29"/>
  <c r="L1056" i="29"/>
  <c r="U1055" i="29"/>
  <c r="U1054" i="29" s="1"/>
  <c r="U1053" i="29" s="1"/>
  <c r="S1055" i="29"/>
  <c r="S1054" i="29" s="1"/>
  <c r="S1053" i="29" s="1"/>
  <c r="P1055" i="29"/>
  <c r="P1054" i="29" s="1"/>
  <c r="P1053" i="29" s="1"/>
  <c r="L1055" i="29"/>
  <c r="T1054" i="29"/>
  <c r="T1053" i="29" s="1"/>
  <c r="R1054" i="29"/>
  <c r="R1053" i="29" s="1"/>
  <c r="Q1054" i="29"/>
  <c r="Q1053" i="29" s="1"/>
  <c r="O1054" i="29"/>
  <c r="O1053" i="29" s="1"/>
  <c r="N1054" i="29"/>
  <c r="N1053" i="29" s="1"/>
  <c r="M1054" i="29"/>
  <c r="M1053" i="29" s="1"/>
  <c r="K1054" i="29"/>
  <c r="K1053" i="29" s="1"/>
  <c r="J1054" i="29"/>
  <c r="J1053" i="29" s="1"/>
  <c r="I1054" i="29"/>
  <c r="L1054" i="29" s="1"/>
  <c r="H1054" i="29"/>
  <c r="H1053" i="29" s="1"/>
  <c r="G1054" i="29"/>
  <c r="G1053" i="29" s="1"/>
  <c r="U1052" i="29"/>
  <c r="U1051" i="29" s="1"/>
  <c r="S1052" i="29"/>
  <c r="S1051" i="29" s="1"/>
  <c r="P1052" i="29"/>
  <c r="P1051" i="29" s="1"/>
  <c r="L1052" i="29"/>
  <c r="T1051" i="29"/>
  <c r="R1051" i="29"/>
  <c r="Q1051" i="29"/>
  <c r="O1051" i="29"/>
  <c r="N1051" i="29"/>
  <c r="M1051" i="29"/>
  <c r="K1051" i="29"/>
  <c r="J1051" i="29"/>
  <c r="I1051" i="29"/>
  <c r="L1051" i="29" s="1"/>
  <c r="H1051" i="29"/>
  <c r="G1051" i="29"/>
  <c r="U1050" i="29"/>
  <c r="U1049" i="29" s="1"/>
  <c r="S1050" i="29"/>
  <c r="S1049" i="29" s="1"/>
  <c r="P1050" i="29"/>
  <c r="P1049" i="29" s="1"/>
  <c r="L1050" i="29"/>
  <c r="T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U1047" i="29" s="1"/>
  <c r="S1048" i="29"/>
  <c r="S1047" i="29" s="1"/>
  <c r="P1048" i="29"/>
  <c r="P1047" i="29" s="1"/>
  <c r="L1048" i="29"/>
  <c r="T1047" i="29"/>
  <c r="R1047" i="29"/>
  <c r="Q1047" i="29"/>
  <c r="O1047" i="29"/>
  <c r="N1047" i="29"/>
  <c r="M1047" i="29"/>
  <c r="K1047" i="29"/>
  <c r="J1047" i="29"/>
  <c r="I1047" i="29"/>
  <c r="L1047" i="29" s="1"/>
  <c r="H1047" i="29"/>
  <c r="G1047" i="29"/>
  <c r="U1046" i="29"/>
  <c r="U1045" i="29" s="1"/>
  <c r="S1046" i="29"/>
  <c r="S1045" i="29" s="1"/>
  <c r="P1046" i="29"/>
  <c r="P1045" i="29" s="1"/>
  <c r="L1046" i="29"/>
  <c r="T1045" i="29"/>
  <c r="R1045" i="29"/>
  <c r="Q1045" i="29"/>
  <c r="O1045" i="29"/>
  <c r="N1045" i="29"/>
  <c r="M1045" i="29"/>
  <c r="K1045" i="29"/>
  <c r="J1045" i="29"/>
  <c r="I1045" i="29"/>
  <c r="L1045" i="29" s="1"/>
  <c r="H1045" i="29"/>
  <c r="G1045" i="29"/>
  <c r="U1044" i="29"/>
  <c r="U1043" i="29" s="1"/>
  <c r="S1044" i="29"/>
  <c r="S1043" i="29" s="1"/>
  <c r="P1044" i="29"/>
  <c r="P1043" i="29" s="1"/>
  <c r="L1044" i="29"/>
  <c r="T1043" i="29"/>
  <c r="R1043" i="29"/>
  <c r="Q1043" i="29"/>
  <c r="O1043" i="29"/>
  <c r="N1043" i="29"/>
  <c r="M1043" i="29"/>
  <c r="K1043" i="29"/>
  <c r="J1043" i="29"/>
  <c r="I1043" i="29"/>
  <c r="H1043" i="29"/>
  <c r="G1043" i="29"/>
  <c r="U1042" i="29"/>
  <c r="U1041" i="29" s="1"/>
  <c r="S1042" i="29"/>
  <c r="S1041" i="29" s="1"/>
  <c r="P1042" i="29"/>
  <c r="P1041" i="29" s="1"/>
  <c r="L1042" i="29"/>
  <c r="T1041" i="29"/>
  <c r="R1041" i="29"/>
  <c r="Q1041" i="29"/>
  <c r="O1041" i="29"/>
  <c r="N1041" i="29"/>
  <c r="M1041" i="29"/>
  <c r="K1041" i="29"/>
  <c r="J1041" i="29"/>
  <c r="I1041" i="29"/>
  <c r="H1041" i="29"/>
  <c r="G1041" i="29"/>
  <c r="U1040" i="29"/>
  <c r="S1040" i="29"/>
  <c r="P1040" i="29"/>
  <c r="L1040" i="29"/>
  <c r="U1039" i="29"/>
  <c r="S1039" i="29"/>
  <c r="P1039" i="29"/>
  <c r="L1039" i="29"/>
  <c r="U1038" i="29"/>
  <c r="S1038" i="29"/>
  <c r="P1038" i="29"/>
  <c r="L1038" i="29"/>
  <c r="T1037" i="29"/>
  <c r="R1037" i="29"/>
  <c r="Q1037" i="29"/>
  <c r="O1037" i="29"/>
  <c r="N1037" i="29"/>
  <c r="M1037" i="29"/>
  <c r="K1037" i="29"/>
  <c r="J1037" i="29"/>
  <c r="I1037" i="29"/>
  <c r="H1037" i="29"/>
  <c r="G1037" i="29"/>
  <c r="U1036" i="29"/>
  <c r="U1035" i="29" s="1"/>
  <c r="S1036" i="29"/>
  <c r="S1035" i="29" s="1"/>
  <c r="P1036" i="29"/>
  <c r="P1035" i="29" s="1"/>
  <c r="L1036" i="29"/>
  <c r="T1035" i="29"/>
  <c r="R1035" i="29"/>
  <c r="Q1035" i="29"/>
  <c r="O1035" i="29"/>
  <c r="N1035" i="29"/>
  <c r="M1035" i="29"/>
  <c r="K1035" i="29"/>
  <c r="J1035" i="29"/>
  <c r="I1035" i="29"/>
  <c r="H1035" i="29"/>
  <c r="G1035" i="29"/>
  <c r="U1033" i="29"/>
  <c r="U1032" i="29" s="1"/>
  <c r="U1031" i="29" s="1"/>
  <c r="S1033" i="29"/>
  <c r="S1032" i="29" s="1"/>
  <c r="S1031" i="29" s="1"/>
  <c r="P1033" i="29"/>
  <c r="P1032" i="29" s="1"/>
  <c r="P1031" i="29" s="1"/>
  <c r="L1033" i="29"/>
  <c r="T1032" i="29"/>
  <c r="T1031" i="29" s="1"/>
  <c r="R1032" i="29"/>
  <c r="R1031" i="29" s="1"/>
  <c r="Q1032" i="29"/>
  <c r="Q1031" i="29" s="1"/>
  <c r="O1032" i="29"/>
  <c r="O1031" i="29" s="1"/>
  <c r="N1032" i="29"/>
  <c r="N1031" i="29" s="1"/>
  <c r="M1032" i="29"/>
  <c r="M1031" i="29" s="1"/>
  <c r="K1032" i="29"/>
  <c r="K1031" i="29" s="1"/>
  <c r="J1032" i="29"/>
  <c r="J1031" i="29" s="1"/>
  <c r="I1032" i="29"/>
  <c r="H1032" i="29"/>
  <c r="H1031" i="29" s="1"/>
  <c r="G1032" i="29"/>
  <c r="G1031" i="29" s="1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H1027" i="29"/>
  <c r="G1027" i="29"/>
  <c r="U1026" i="29"/>
  <c r="U1025" i="29" s="1"/>
  <c r="S1026" i="29"/>
  <c r="S1025" i="29" s="1"/>
  <c r="P1026" i="29"/>
  <c r="P1025" i="29" s="1"/>
  <c r="L1026" i="29"/>
  <c r="T1025" i="29"/>
  <c r="R1025" i="29"/>
  <c r="Q1025" i="29"/>
  <c r="O1025" i="29"/>
  <c r="N1025" i="29"/>
  <c r="M1025" i="29"/>
  <c r="K1025" i="29"/>
  <c r="J1025" i="29"/>
  <c r="I1025" i="29"/>
  <c r="H1025" i="29"/>
  <c r="G1025" i="29"/>
  <c r="U1024" i="29"/>
  <c r="U1023" i="29" s="1"/>
  <c r="S1024" i="29"/>
  <c r="S1023" i="29" s="1"/>
  <c r="P1024" i="29"/>
  <c r="P1023" i="29" s="1"/>
  <c r="L1024" i="29"/>
  <c r="T1023" i="29"/>
  <c r="R1023" i="29"/>
  <c r="Q1023" i="29"/>
  <c r="O1023" i="29"/>
  <c r="N1023" i="29"/>
  <c r="M1023" i="29"/>
  <c r="K1023" i="29"/>
  <c r="J1023" i="29"/>
  <c r="I1023" i="29"/>
  <c r="H1023" i="29"/>
  <c r="G1023" i="29"/>
  <c r="U1022" i="29"/>
  <c r="U1021" i="29" s="1"/>
  <c r="S1022" i="29"/>
  <c r="S1021" i="29" s="1"/>
  <c r="P1022" i="29"/>
  <c r="P1021" i="29" s="1"/>
  <c r="L1022" i="29"/>
  <c r="T1021" i="29"/>
  <c r="R1021" i="29"/>
  <c r="Q1021" i="29"/>
  <c r="O1021" i="29"/>
  <c r="N1021" i="29"/>
  <c r="M1021" i="29"/>
  <c r="K1021" i="29"/>
  <c r="J1021" i="29"/>
  <c r="I1021" i="29"/>
  <c r="H1021" i="29"/>
  <c r="G1021" i="29"/>
  <c r="U1020" i="29"/>
  <c r="S1020" i="29"/>
  <c r="P1020" i="29"/>
  <c r="L1020" i="29"/>
  <c r="U1019" i="29"/>
  <c r="S1019" i="29"/>
  <c r="P1019" i="29"/>
  <c r="P1018" i="29" s="1"/>
  <c r="L1019" i="29"/>
  <c r="T1018" i="29"/>
  <c r="R1018" i="29"/>
  <c r="Q1018" i="29"/>
  <c r="O1018" i="29"/>
  <c r="N1018" i="29"/>
  <c r="M1018" i="29"/>
  <c r="K1018" i="29"/>
  <c r="J1018" i="29"/>
  <c r="I1018" i="29"/>
  <c r="H1018" i="29"/>
  <c r="G1018" i="29"/>
  <c r="U1017" i="29"/>
  <c r="S1017" i="29"/>
  <c r="P1017" i="29"/>
  <c r="L1017" i="29"/>
  <c r="U1016" i="29"/>
  <c r="S1016" i="29"/>
  <c r="P1016" i="29"/>
  <c r="L1016" i="29"/>
  <c r="T1015" i="29"/>
  <c r="R1015" i="29"/>
  <c r="Q1015" i="29"/>
  <c r="O1015" i="29"/>
  <c r="N1015" i="29"/>
  <c r="M1015" i="29"/>
  <c r="K1015" i="29"/>
  <c r="J1015" i="29"/>
  <c r="I1015" i="29"/>
  <c r="H1015" i="29"/>
  <c r="G1015" i="29"/>
  <c r="U1014" i="29"/>
  <c r="S1014" i="29"/>
  <c r="P1014" i="29"/>
  <c r="U1013" i="29"/>
  <c r="S1013" i="29"/>
  <c r="P1013" i="29"/>
  <c r="L1013" i="29"/>
  <c r="U1012" i="29"/>
  <c r="S1012" i="29"/>
  <c r="P1012" i="29"/>
  <c r="L1012" i="29"/>
  <c r="T1011" i="29"/>
  <c r="R1011" i="29"/>
  <c r="Q1011" i="29"/>
  <c r="O1011" i="29"/>
  <c r="N1011" i="29"/>
  <c r="M1011" i="29"/>
  <c r="K1011" i="29"/>
  <c r="J1011" i="29"/>
  <c r="I1011" i="29"/>
  <c r="H1011" i="29"/>
  <c r="G1011" i="29"/>
  <c r="U1009" i="29"/>
  <c r="U1008" i="29" s="1"/>
  <c r="U1007" i="29" s="1"/>
  <c r="S1009" i="29"/>
  <c r="S1008" i="29" s="1"/>
  <c r="S1007" i="29" s="1"/>
  <c r="P1009" i="29"/>
  <c r="P1008" i="29" s="1"/>
  <c r="P1007" i="29" s="1"/>
  <c r="L1009" i="29"/>
  <c r="T1008" i="29"/>
  <c r="T1007" i="29" s="1"/>
  <c r="R1008" i="29"/>
  <c r="R1007" i="29" s="1"/>
  <c r="Q1008" i="29"/>
  <c r="Q1007" i="29" s="1"/>
  <c r="O1008" i="29"/>
  <c r="O1007" i="29" s="1"/>
  <c r="N1008" i="29"/>
  <c r="N1007" i="29" s="1"/>
  <c r="M1008" i="29"/>
  <c r="M1007" i="29" s="1"/>
  <c r="K1008" i="29"/>
  <c r="K1007" i="29" s="1"/>
  <c r="J1008" i="29"/>
  <c r="J1007" i="29" s="1"/>
  <c r="I1008" i="29"/>
  <c r="H1008" i="29"/>
  <c r="H1007" i="29" s="1"/>
  <c r="G1008" i="29"/>
  <c r="G1007" i="29" s="1"/>
  <c r="U1006" i="29"/>
  <c r="U1005" i="29" s="1"/>
  <c r="S1006" i="29"/>
  <c r="S1005" i="29" s="1"/>
  <c r="P1006" i="29"/>
  <c r="P1005" i="29" s="1"/>
  <c r="L1006" i="29"/>
  <c r="T1005" i="29"/>
  <c r="R1005" i="29"/>
  <c r="Q1005" i="29"/>
  <c r="O1005" i="29"/>
  <c r="N1005" i="29"/>
  <c r="M1005" i="29"/>
  <c r="K1005" i="29"/>
  <c r="J1005" i="29"/>
  <c r="I1005" i="29"/>
  <c r="H1005" i="29"/>
  <c r="G1005" i="29"/>
  <c r="U1004" i="29"/>
  <c r="S1004" i="29"/>
  <c r="P1004" i="29"/>
  <c r="L1004" i="29"/>
  <c r="U1003" i="29"/>
  <c r="S1003" i="29"/>
  <c r="P1003" i="29"/>
  <c r="P1002" i="29" s="1"/>
  <c r="L1003" i="29"/>
  <c r="T1002" i="29"/>
  <c r="R1002" i="29"/>
  <c r="Q1002" i="29"/>
  <c r="O1002" i="29"/>
  <c r="N1002" i="29"/>
  <c r="M1002" i="29"/>
  <c r="K1002" i="29"/>
  <c r="J1002" i="29"/>
  <c r="I1002" i="29"/>
  <c r="H1002" i="29"/>
  <c r="G1002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U997" i="29" s="1"/>
  <c r="S998" i="29"/>
  <c r="S997" i="29" s="1"/>
  <c r="P998" i="29"/>
  <c r="P997" i="29" s="1"/>
  <c r="L998" i="29"/>
  <c r="T997" i="29"/>
  <c r="R997" i="29"/>
  <c r="Q997" i="29"/>
  <c r="O997" i="29"/>
  <c r="N997" i="29"/>
  <c r="M997" i="29"/>
  <c r="K997" i="29"/>
  <c r="J997" i="29"/>
  <c r="I997" i="29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P992" i="29"/>
  <c r="L992" i="29"/>
  <c r="T991" i="29"/>
  <c r="R991" i="29"/>
  <c r="Q991" i="29"/>
  <c r="O991" i="29"/>
  <c r="N991" i="29"/>
  <c r="M991" i="29"/>
  <c r="K991" i="29"/>
  <c r="J991" i="29"/>
  <c r="I991" i="29"/>
  <c r="H991" i="29"/>
  <c r="G991" i="29"/>
  <c r="U990" i="29"/>
  <c r="U989" i="29" s="1"/>
  <c r="S990" i="29"/>
  <c r="S989" i="29" s="1"/>
  <c r="P990" i="29"/>
  <c r="P989" i="29" s="1"/>
  <c r="L990" i="29"/>
  <c r="T989" i="29"/>
  <c r="R989" i="29"/>
  <c r="Q989" i="29"/>
  <c r="O989" i="29"/>
  <c r="N989" i="29"/>
  <c r="M989" i="29"/>
  <c r="K989" i="29"/>
  <c r="J989" i="29"/>
  <c r="I989" i="29"/>
  <c r="L989" i="29" s="1"/>
  <c r="H989" i="29"/>
  <c r="G989" i="29"/>
  <c r="U988" i="29"/>
  <c r="U987" i="29" s="1"/>
  <c r="S988" i="29"/>
  <c r="S987" i="29" s="1"/>
  <c r="P988" i="29"/>
  <c r="P987" i="29" s="1"/>
  <c r="L988" i="29"/>
  <c r="T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P984" i="29"/>
  <c r="L984" i="29"/>
  <c r="T983" i="29"/>
  <c r="R983" i="29"/>
  <c r="Q983" i="29"/>
  <c r="O983" i="29"/>
  <c r="N983" i="29"/>
  <c r="M983" i="29"/>
  <c r="K983" i="29"/>
  <c r="J983" i="29"/>
  <c r="I983" i="29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U977" i="29" s="1"/>
  <c r="S978" i="29"/>
  <c r="P978" i="29"/>
  <c r="L978" i="29"/>
  <c r="T977" i="29"/>
  <c r="R977" i="29"/>
  <c r="Q977" i="29"/>
  <c r="O977" i="29"/>
  <c r="N977" i="29"/>
  <c r="M977" i="29"/>
  <c r="K977" i="29"/>
  <c r="J977" i="29"/>
  <c r="I977" i="29"/>
  <c r="H977" i="29"/>
  <c r="G977" i="29"/>
  <c r="U976" i="29"/>
  <c r="U975" i="29" s="1"/>
  <c r="S976" i="29"/>
  <c r="S975" i="29" s="1"/>
  <c r="P976" i="29"/>
  <c r="P975" i="29" s="1"/>
  <c r="L976" i="29"/>
  <c r="T975" i="29"/>
  <c r="R975" i="29"/>
  <c r="Q975" i="29"/>
  <c r="O975" i="29"/>
  <c r="N975" i="29"/>
  <c r="M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S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T965" i="29"/>
  <c r="R965" i="29"/>
  <c r="Q965" i="29"/>
  <c r="N965" i="29"/>
  <c r="M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L959" i="29"/>
  <c r="T958" i="29"/>
  <c r="R958" i="29"/>
  <c r="Q958" i="29"/>
  <c r="O958" i="29"/>
  <c r="N958" i="29"/>
  <c r="M958" i="29"/>
  <c r="K958" i="29"/>
  <c r="J958" i="29"/>
  <c r="I958" i="29"/>
  <c r="H958" i="29"/>
  <c r="G958" i="29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U953" i="29" s="1"/>
  <c r="S954" i="29"/>
  <c r="P954" i="29"/>
  <c r="L954" i="29"/>
  <c r="T953" i="29"/>
  <c r="R953" i="29"/>
  <c r="Q953" i="29"/>
  <c r="O953" i="29"/>
  <c r="N953" i="29"/>
  <c r="M953" i="29"/>
  <c r="K953" i="29"/>
  <c r="J953" i="29"/>
  <c r="I953" i="29"/>
  <c r="H953" i="29"/>
  <c r="G953" i="29"/>
  <c r="U952" i="29"/>
  <c r="S952" i="29"/>
  <c r="P952" i="29"/>
  <c r="L952" i="29"/>
  <c r="U951" i="29"/>
  <c r="S951" i="29"/>
  <c r="S950" i="29" s="1"/>
  <c r="P951" i="29"/>
  <c r="P950" i="29" s="1"/>
  <c r="L951" i="29"/>
  <c r="T950" i="29"/>
  <c r="R950" i="29"/>
  <c r="Q950" i="29"/>
  <c r="O950" i="29"/>
  <c r="N950" i="29"/>
  <c r="M950" i="29"/>
  <c r="K950" i="29"/>
  <c r="J950" i="29"/>
  <c r="I950" i="29"/>
  <c r="H950" i="29"/>
  <c r="G950" i="29"/>
  <c r="U949" i="29"/>
  <c r="U948" i="29" s="1"/>
  <c r="S949" i="29"/>
  <c r="S948" i="29" s="1"/>
  <c r="P949" i="29"/>
  <c r="P948" i="29" s="1"/>
  <c r="L949" i="29"/>
  <c r="T948" i="29"/>
  <c r="R948" i="29"/>
  <c r="Q948" i="29"/>
  <c r="O948" i="29"/>
  <c r="N948" i="29"/>
  <c r="M948" i="29"/>
  <c r="K948" i="29"/>
  <c r="J948" i="29"/>
  <c r="I948" i="29"/>
  <c r="H948" i="29"/>
  <c r="G948" i="29"/>
  <c r="U947" i="29"/>
  <c r="S947" i="29"/>
  <c r="P947" i="29"/>
  <c r="L947" i="29"/>
  <c r="U946" i="29"/>
  <c r="S946" i="29"/>
  <c r="P946" i="29"/>
  <c r="L946" i="29"/>
  <c r="U945" i="29"/>
  <c r="S945" i="29"/>
  <c r="P945" i="29"/>
  <c r="L945" i="29"/>
  <c r="T944" i="29"/>
  <c r="R944" i="29"/>
  <c r="Q944" i="29"/>
  <c r="O944" i="29"/>
  <c r="N944" i="29"/>
  <c r="M944" i="29"/>
  <c r="K944" i="29"/>
  <c r="J944" i="29"/>
  <c r="I944" i="29"/>
  <c r="H944" i="29"/>
  <c r="G944" i="29"/>
  <c r="U941" i="29"/>
  <c r="U940" i="29" s="1"/>
  <c r="S941" i="29"/>
  <c r="S940" i="29" s="1"/>
  <c r="P941" i="29"/>
  <c r="P940" i="29" s="1"/>
  <c r="L941" i="29"/>
  <c r="T940" i="29"/>
  <c r="R940" i="29"/>
  <c r="Q940" i="29"/>
  <c r="O940" i="29"/>
  <c r="N940" i="29"/>
  <c r="M940" i="29"/>
  <c r="K940" i="29"/>
  <c r="J940" i="29"/>
  <c r="I940" i="29"/>
  <c r="L940" i="29" s="1"/>
  <c r="H940" i="29"/>
  <c r="G940" i="29"/>
  <c r="U939" i="29"/>
  <c r="U938" i="29" s="1"/>
  <c r="S939" i="29"/>
  <c r="S938" i="29" s="1"/>
  <c r="P939" i="29"/>
  <c r="P938" i="29" s="1"/>
  <c r="L939" i="29"/>
  <c r="T938" i="29"/>
  <c r="R938" i="29"/>
  <c r="Q938" i="29"/>
  <c r="O938" i="29"/>
  <c r="N938" i="29"/>
  <c r="M938" i="29"/>
  <c r="K938" i="29"/>
  <c r="J938" i="29"/>
  <c r="I938" i="29"/>
  <c r="L938" i="29" s="1"/>
  <c r="H938" i="29"/>
  <c r="G938" i="29"/>
  <c r="U937" i="29"/>
  <c r="U936" i="29" s="1"/>
  <c r="S937" i="29"/>
  <c r="S936" i="29" s="1"/>
  <c r="P937" i="29"/>
  <c r="P936" i="29" s="1"/>
  <c r="L937" i="29"/>
  <c r="T936" i="29"/>
  <c r="R936" i="29"/>
  <c r="Q936" i="29"/>
  <c r="O936" i="29"/>
  <c r="N936" i="29"/>
  <c r="M936" i="29"/>
  <c r="K936" i="29"/>
  <c r="J936" i="29"/>
  <c r="I936" i="29"/>
  <c r="L936" i="29" s="1"/>
  <c r="H936" i="29"/>
  <c r="G936" i="29"/>
  <c r="U934" i="29"/>
  <c r="U933" i="29" s="1"/>
  <c r="S934" i="29"/>
  <c r="S933" i="29" s="1"/>
  <c r="P934" i="29"/>
  <c r="P933" i="29" s="1"/>
  <c r="L934" i="29"/>
  <c r="T933" i="29"/>
  <c r="R933" i="29"/>
  <c r="Q933" i="29"/>
  <c r="O933" i="29"/>
  <c r="N933" i="29"/>
  <c r="M933" i="29"/>
  <c r="K933" i="29"/>
  <c r="J933" i="29"/>
  <c r="I933" i="29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P930" i="29"/>
  <c r="L930" i="29"/>
  <c r="T929" i="29"/>
  <c r="R929" i="29"/>
  <c r="Q929" i="29"/>
  <c r="O929" i="29"/>
  <c r="N929" i="29"/>
  <c r="M929" i="29"/>
  <c r="K929" i="29"/>
  <c r="J929" i="29"/>
  <c r="I929" i="29"/>
  <c r="H929" i="29"/>
  <c r="G929" i="29"/>
  <c r="U927" i="29"/>
  <c r="U926" i="29" s="1"/>
  <c r="U925" i="29" s="1"/>
  <c r="S927" i="29"/>
  <c r="S926" i="29" s="1"/>
  <c r="S925" i="29" s="1"/>
  <c r="P927" i="29"/>
  <c r="P926" i="29" s="1"/>
  <c r="P925" i="29" s="1"/>
  <c r="L927" i="29"/>
  <c r="T926" i="29"/>
  <c r="T925" i="29" s="1"/>
  <c r="R926" i="29"/>
  <c r="R925" i="29" s="1"/>
  <c r="Q926" i="29"/>
  <c r="Q925" i="29" s="1"/>
  <c r="O926" i="29"/>
  <c r="O925" i="29" s="1"/>
  <c r="N926" i="29"/>
  <c r="N925" i="29" s="1"/>
  <c r="M926" i="29"/>
  <c r="M925" i="29" s="1"/>
  <c r="K926" i="29"/>
  <c r="K925" i="29" s="1"/>
  <c r="J926" i="29"/>
  <c r="J925" i="29" s="1"/>
  <c r="I926" i="29"/>
  <c r="I925" i="29" s="1"/>
  <c r="H926" i="29"/>
  <c r="H925" i="29" s="1"/>
  <c r="G926" i="29"/>
  <c r="G925" i="29" s="1"/>
  <c r="U924" i="29"/>
  <c r="U923" i="29" s="1"/>
  <c r="S924" i="29"/>
  <c r="S923" i="29" s="1"/>
  <c r="P924" i="29"/>
  <c r="P923" i="29" s="1"/>
  <c r="L924" i="29"/>
  <c r="T923" i="29"/>
  <c r="R923" i="29"/>
  <c r="Q923" i="29"/>
  <c r="O923" i="29"/>
  <c r="N923" i="29"/>
  <c r="M923" i="29"/>
  <c r="K923" i="29"/>
  <c r="J923" i="29"/>
  <c r="I923" i="29"/>
  <c r="L923" i="29" s="1"/>
  <c r="H923" i="29"/>
  <c r="G923" i="29"/>
  <c r="U922" i="29"/>
  <c r="U921" i="29" s="1"/>
  <c r="S922" i="29"/>
  <c r="S921" i="29" s="1"/>
  <c r="P922" i="29"/>
  <c r="P921" i="29" s="1"/>
  <c r="L922" i="29"/>
  <c r="T921" i="29"/>
  <c r="R921" i="29"/>
  <c r="Q921" i="29"/>
  <c r="O921" i="29"/>
  <c r="N921" i="29"/>
  <c r="M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L919" i="29"/>
  <c r="T918" i="29"/>
  <c r="R918" i="29"/>
  <c r="Q918" i="29"/>
  <c r="O918" i="29"/>
  <c r="N918" i="29"/>
  <c r="M918" i="29"/>
  <c r="K918" i="29"/>
  <c r="J918" i="29"/>
  <c r="I918" i="29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U911" i="29" s="1"/>
  <c r="S912" i="29"/>
  <c r="P912" i="29"/>
  <c r="L912" i="29"/>
  <c r="T911" i="29"/>
  <c r="R911" i="29"/>
  <c r="Q911" i="29"/>
  <c r="O911" i="29"/>
  <c r="N911" i="29"/>
  <c r="M911" i="29"/>
  <c r="K911" i="29"/>
  <c r="J911" i="29"/>
  <c r="I911" i="29"/>
  <c r="H911" i="29"/>
  <c r="G911" i="29"/>
  <c r="U910" i="29"/>
  <c r="U909" i="29" s="1"/>
  <c r="S910" i="29"/>
  <c r="S909" i="29" s="1"/>
  <c r="P910" i="29"/>
  <c r="P909" i="29" s="1"/>
  <c r="L910" i="29"/>
  <c r="T909" i="29"/>
  <c r="R909" i="29"/>
  <c r="Q909" i="29"/>
  <c r="O909" i="29"/>
  <c r="N909" i="29"/>
  <c r="M909" i="29"/>
  <c r="K909" i="29"/>
  <c r="J909" i="29"/>
  <c r="I909" i="29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P902" i="29"/>
  <c r="L902" i="29"/>
  <c r="T901" i="29"/>
  <c r="R901" i="29"/>
  <c r="Q901" i="29"/>
  <c r="O901" i="29"/>
  <c r="N901" i="29"/>
  <c r="M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L897" i="29"/>
  <c r="T896" i="29"/>
  <c r="R896" i="29"/>
  <c r="Q896" i="29"/>
  <c r="O896" i="29"/>
  <c r="N896" i="29"/>
  <c r="M896" i="29"/>
  <c r="K896" i="29"/>
  <c r="J896" i="29"/>
  <c r="I896" i="29"/>
  <c r="H896" i="29"/>
  <c r="G896" i="29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U891" i="29" s="1"/>
  <c r="S892" i="29"/>
  <c r="P892" i="29"/>
  <c r="L892" i="29"/>
  <c r="T891" i="29"/>
  <c r="R891" i="29"/>
  <c r="Q891" i="29"/>
  <c r="O891" i="29"/>
  <c r="N891" i="29"/>
  <c r="M891" i="29"/>
  <c r="K891" i="29"/>
  <c r="J891" i="29"/>
  <c r="I891" i="29"/>
  <c r="H891" i="29"/>
  <c r="G891" i="29"/>
  <c r="U890" i="29"/>
  <c r="S890" i="29"/>
  <c r="P890" i="29"/>
  <c r="L890" i="29"/>
  <c r="U889" i="29"/>
  <c r="S889" i="29"/>
  <c r="S888" i="29" s="1"/>
  <c r="P889" i="29"/>
  <c r="P888" i="29" s="1"/>
  <c r="L889" i="29"/>
  <c r="T888" i="29"/>
  <c r="R888" i="29"/>
  <c r="Q888" i="29"/>
  <c r="O888" i="29"/>
  <c r="N888" i="29"/>
  <c r="M888" i="29"/>
  <c r="K888" i="29"/>
  <c r="J888" i="29"/>
  <c r="I888" i="29"/>
  <c r="H888" i="29"/>
  <c r="G888" i="29"/>
  <c r="U887" i="29"/>
  <c r="U886" i="29" s="1"/>
  <c r="S887" i="29"/>
  <c r="S886" i="29" s="1"/>
  <c r="P887" i="29"/>
  <c r="P886" i="29" s="1"/>
  <c r="L887" i="29"/>
  <c r="T886" i="29"/>
  <c r="R886" i="29"/>
  <c r="Q886" i="29"/>
  <c r="O886" i="29"/>
  <c r="N886" i="29"/>
  <c r="M886" i="29"/>
  <c r="K886" i="29"/>
  <c r="J886" i="29"/>
  <c r="I886" i="29"/>
  <c r="H886" i="29"/>
  <c r="G886" i="29"/>
  <c r="U885" i="29"/>
  <c r="U884" i="29" s="1"/>
  <c r="S885" i="29"/>
  <c r="S884" i="29" s="1"/>
  <c r="P885" i="29"/>
  <c r="P884" i="29" s="1"/>
  <c r="L885" i="29"/>
  <c r="T884" i="29"/>
  <c r="R884" i="29"/>
  <c r="Q884" i="29"/>
  <c r="O884" i="29"/>
  <c r="N884" i="29"/>
  <c r="M884" i="29"/>
  <c r="K884" i="29"/>
  <c r="J884" i="29"/>
  <c r="I884" i="29"/>
  <c r="H884" i="29"/>
  <c r="G884" i="29"/>
  <c r="U881" i="29"/>
  <c r="U880" i="29" s="1"/>
  <c r="U879" i="29" s="1"/>
  <c r="S881" i="29"/>
  <c r="S880" i="29" s="1"/>
  <c r="S879" i="29" s="1"/>
  <c r="P881" i="29"/>
  <c r="P880" i="29" s="1"/>
  <c r="P879" i="29" s="1"/>
  <c r="L881" i="29"/>
  <c r="T880" i="29"/>
  <c r="T879" i="29" s="1"/>
  <c r="R880" i="29"/>
  <c r="R879" i="29" s="1"/>
  <c r="Q880" i="29"/>
  <c r="Q879" i="29" s="1"/>
  <c r="O880" i="29"/>
  <c r="O879" i="29" s="1"/>
  <c r="N880" i="29"/>
  <c r="N879" i="29" s="1"/>
  <c r="M880" i="29"/>
  <c r="M879" i="29" s="1"/>
  <c r="K880" i="29"/>
  <c r="K879" i="29" s="1"/>
  <c r="J880" i="29"/>
  <c r="J879" i="29" s="1"/>
  <c r="I880" i="29"/>
  <c r="H880" i="29"/>
  <c r="H879" i="29" s="1"/>
  <c r="G880" i="29"/>
  <c r="G879" i="29" s="1"/>
  <c r="U878" i="29"/>
  <c r="U877" i="29" s="1"/>
  <c r="U876" i="29" s="1"/>
  <c r="S878" i="29"/>
  <c r="S877" i="29" s="1"/>
  <c r="S876" i="29" s="1"/>
  <c r="P878" i="29"/>
  <c r="P877" i="29" s="1"/>
  <c r="P876" i="29" s="1"/>
  <c r="L878" i="29"/>
  <c r="T877" i="29"/>
  <c r="T876" i="29" s="1"/>
  <c r="R877" i="29"/>
  <c r="R876" i="29" s="1"/>
  <c r="Q877" i="29"/>
  <c r="Q876" i="29" s="1"/>
  <c r="O877" i="29"/>
  <c r="O876" i="29" s="1"/>
  <c r="N877" i="29"/>
  <c r="N876" i="29" s="1"/>
  <c r="M877" i="29"/>
  <c r="M876" i="29" s="1"/>
  <c r="K877" i="29"/>
  <c r="K876" i="29" s="1"/>
  <c r="J877" i="29"/>
  <c r="J876" i="29" s="1"/>
  <c r="I877" i="29"/>
  <c r="H877" i="29"/>
  <c r="H876" i="29" s="1"/>
  <c r="G877" i="29"/>
  <c r="G876" i="29" s="1"/>
  <c r="U875" i="29"/>
  <c r="U874" i="29" s="1"/>
  <c r="U873" i="29" s="1"/>
  <c r="S875" i="29"/>
  <c r="S874" i="29" s="1"/>
  <c r="S873" i="29" s="1"/>
  <c r="P875" i="29"/>
  <c r="P874" i="29" s="1"/>
  <c r="P873" i="29" s="1"/>
  <c r="L875" i="29"/>
  <c r="T874" i="29"/>
  <c r="T873" i="29" s="1"/>
  <c r="R874" i="29"/>
  <c r="R873" i="29" s="1"/>
  <c r="Q874" i="29"/>
  <c r="Q873" i="29" s="1"/>
  <c r="O874" i="29"/>
  <c r="O873" i="29" s="1"/>
  <c r="N874" i="29"/>
  <c r="N873" i="29" s="1"/>
  <c r="M874" i="29"/>
  <c r="M873" i="29" s="1"/>
  <c r="K874" i="29"/>
  <c r="K873" i="29" s="1"/>
  <c r="J874" i="29"/>
  <c r="J873" i="29" s="1"/>
  <c r="I874" i="29"/>
  <c r="H874" i="29"/>
  <c r="H873" i="29" s="1"/>
  <c r="G874" i="29"/>
  <c r="G873" i="29" s="1"/>
  <c r="L872" i="29"/>
  <c r="U871" i="29"/>
  <c r="T871" i="29"/>
  <c r="S871" i="29"/>
  <c r="R871" i="29"/>
  <c r="Q871" i="29"/>
  <c r="P871" i="29"/>
  <c r="O871" i="29"/>
  <c r="N871" i="29"/>
  <c r="M871" i="29"/>
  <c r="K871" i="29"/>
  <c r="J871" i="29"/>
  <c r="I871" i="29"/>
  <c r="H871" i="29"/>
  <c r="G871" i="29"/>
  <c r="U870" i="29"/>
  <c r="U869" i="29" s="1"/>
  <c r="S870" i="29"/>
  <c r="S869" i="29" s="1"/>
  <c r="P870" i="29"/>
  <c r="P869" i="29" s="1"/>
  <c r="L870" i="29"/>
  <c r="T869" i="29"/>
  <c r="R869" i="29"/>
  <c r="R868" i="29" s="1"/>
  <c r="Q869" i="29"/>
  <c r="O869" i="29"/>
  <c r="N869" i="29"/>
  <c r="M869" i="29"/>
  <c r="K869" i="29"/>
  <c r="J869" i="29"/>
  <c r="I869" i="29"/>
  <c r="H869" i="29"/>
  <c r="G869" i="29"/>
  <c r="U867" i="29"/>
  <c r="U866" i="29" s="1"/>
  <c r="U865" i="29" s="1"/>
  <c r="S867" i="29"/>
  <c r="S866" i="29" s="1"/>
  <c r="S865" i="29" s="1"/>
  <c r="P867" i="29"/>
  <c r="P866" i="29" s="1"/>
  <c r="P865" i="29" s="1"/>
  <c r="L867" i="29"/>
  <c r="T866" i="29"/>
  <c r="T865" i="29" s="1"/>
  <c r="R866" i="29"/>
  <c r="R865" i="29" s="1"/>
  <c r="Q866" i="29"/>
  <c r="Q865" i="29" s="1"/>
  <c r="O866" i="29"/>
  <c r="O865" i="29" s="1"/>
  <c r="N866" i="29"/>
  <c r="N865" i="29" s="1"/>
  <c r="M866" i="29"/>
  <c r="M865" i="29" s="1"/>
  <c r="K866" i="29"/>
  <c r="K865" i="29" s="1"/>
  <c r="J866" i="29"/>
  <c r="J865" i="29" s="1"/>
  <c r="I866" i="29"/>
  <c r="H866" i="29"/>
  <c r="H865" i="29" s="1"/>
  <c r="G866" i="29"/>
  <c r="G865" i="29" s="1"/>
  <c r="U864" i="29"/>
  <c r="U863" i="29" s="1"/>
  <c r="U862" i="29" s="1"/>
  <c r="S864" i="29"/>
  <c r="S863" i="29" s="1"/>
  <c r="S862" i="29" s="1"/>
  <c r="P864" i="29"/>
  <c r="P863" i="29" s="1"/>
  <c r="P862" i="29" s="1"/>
  <c r="L864" i="29"/>
  <c r="T863" i="29"/>
  <c r="T862" i="29" s="1"/>
  <c r="R863" i="29"/>
  <c r="R862" i="29" s="1"/>
  <c r="Q863" i="29"/>
  <c r="Q862" i="29" s="1"/>
  <c r="O863" i="29"/>
  <c r="N863" i="29"/>
  <c r="N862" i="29" s="1"/>
  <c r="M863" i="29"/>
  <c r="M862" i="29" s="1"/>
  <c r="K863" i="29"/>
  <c r="K862" i="29" s="1"/>
  <c r="J863" i="29"/>
  <c r="J862" i="29" s="1"/>
  <c r="I863" i="29"/>
  <c r="I862" i="29" s="1"/>
  <c r="H863" i="29"/>
  <c r="H862" i="29" s="1"/>
  <c r="G863" i="29"/>
  <c r="G862" i="29" s="1"/>
  <c r="O862" i="29"/>
  <c r="U861" i="29"/>
  <c r="U860" i="29" s="1"/>
  <c r="U859" i="29" s="1"/>
  <c r="S861" i="29"/>
  <c r="S860" i="29" s="1"/>
  <c r="S859" i="29" s="1"/>
  <c r="P861" i="29"/>
  <c r="P860" i="29" s="1"/>
  <c r="P859" i="29" s="1"/>
  <c r="L861" i="29"/>
  <c r="T860" i="29"/>
  <c r="T859" i="29" s="1"/>
  <c r="R860" i="29"/>
  <c r="R859" i="29" s="1"/>
  <c r="Q860" i="29"/>
  <c r="Q859" i="29" s="1"/>
  <c r="O860" i="29"/>
  <c r="O859" i="29" s="1"/>
  <c r="N860" i="29"/>
  <c r="N859" i="29" s="1"/>
  <c r="M860" i="29"/>
  <c r="M859" i="29" s="1"/>
  <c r="K860" i="29"/>
  <c r="K859" i="29" s="1"/>
  <c r="J860" i="29"/>
  <c r="J859" i="29" s="1"/>
  <c r="I860" i="29"/>
  <c r="L860" i="29" s="1"/>
  <c r="U858" i="29"/>
  <c r="U857" i="29" s="1"/>
  <c r="U856" i="29" s="1"/>
  <c r="S858" i="29"/>
  <c r="S857" i="29" s="1"/>
  <c r="S856" i="29" s="1"/>
  <c r="P858" i="29"/>
  <c r="P857" i="29" s="1"/>
  <c r="P856" i="29" s="1"/>
  <c r="L858" i="29"/>
  <c r="T857" i="29"/>
  <c r="T856" i="29" s="1"/>
  <c r="R857" i="29"/>
  <c r="R856" i="29" s="1"/>
  <c r="Q857" i="29"/>
  <c r="Q856" i="29" s="1"/>
  <c r="O857" i="29"/>
  <c r="O856" i="29" s="1"/>
  <c r="N857" i="29"/>
  <c r="N856" i="29" s="1"/>
  <c r="M857" i="29"/>
  <c r="M856" i="29" s="1"/>
  <c r="K857" i="29"/>
  <c r="K856" i="29" s="1"/>
  <c r="J857" i="29"/>
  <c r="J856" i="29" s="1"/>
  <c r="I857" i="29"/>
  <c r="H857" i="29"/>
  <c r="H856" i="29" s="1"/>
  <c r="G857" i="29"/>
  <c r="G856" i="29" s="1"/>
  <c r="U855" i="29"/>
  <c r="U854" i="29" s="1"/>
  <c r="U853" i="29" s="1"/>
  <c r="S855" i="29"/>
  <c r="S854" i="29" s="1"/>
  <c r="S853" i="29" s="1"/>
  <c r="P855" i="29"/>
  <c r="P854" i="29" s="1"/>
  <c r="P853" i="29" s="1"/>
  <c r="L855" i="29"/>
  <c r="T854" i="29"/>
  <c r="T853" i="29" s="1"/>
  <c r="R854" i="29"/>
  <c r="R853" i="29" s="1"/>
  <c r="Q854" i="29"/>
  <c r="Q853" i="29" s="1"/>
  <c r="O854" i="29"/>
  <c r="O853" i="29" s="1"/>
  <c r="N854" i="29"/>
  <c r="N853" i="29" s="1"/>
  <c r="M854" i="29"/>
  <c r="M853" i="29" s="1"/>
  <c r="K854" i="29"/>
  <c r="K853" i="29" s="1"/>
  <c r="J854" i="29"/>
  <c r="J853" i="29" s="1"/>
  <c r="I854" i="29"/>
  <c r="H854" i="29"/>
  <c r="H853" i="29" s="1"/>
  <c r="G854" i="29"/>
  <c r="G853" i="29" s="1"/>
  <c r="L852" i="29"/>
  <c r="U851" i="29"/>
  <c r="T851" i="29"/>
  <c r="S851" i="29"/>
  <c r="R851" i="29"/>
  <c r="Q851" i="29"/>
  <c r="P851" i="29"/>
  <c r="O851" i="29"/>
  <c r="N851" i="29"/>
  <c r="M851" i="29"/>
  <c r="K851" i="29"/>
  <c r="J851" i="29"/>
  <c r="I851" i="29"/>
  <c r="L851" i="29" s="1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K849" i="29"/>
  <c r="J849" i="29"/>
  <c r="I849" i="29"/>
  <c r="L849" i="29" s="1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K847" i="29"/>
  <c r="J847" i="29"/>
  <c r="I847" i="29"/>
  <c r="L847" i="29" s="1"/>
  <c r="H847" i="29"/>
  <c r="G847" i="29"/>
  <c r="U846" i="29"/>
  <c r="U845" i="29" s="1"/>
  <c r="S846" i="29"/>
  <c r="S845" i="29" s="1"/>
  <c r="P846" i="29"/>
  <c r="P845" i="29" s="1"/>
  <c r="L846" i="29"/>
  <c r="T845" i="29"/>
  <c r="R845" i="29"/>
  <c r="Q845" i="29"/>
  <c r="O845" i="29"/>
  <c r="N845" i="29"/>
  <c r="M845" i="29"/>
  <c r="K845" i="29"/>
  <c r="J845" i="29"/>
  <c r="I845" i="29"/>
  <c r="L845" i="29" s="1"/>
  <c r="H845" i="29"/>
  <c r="G845" i="29"/>
  <c r="U844" i="29"/>
  <c r="U843" i="29" s="1"/>
  <c r="S844" i="29"/>
  <c r="S843" i="29" s="1"/>
  <c r="P844" i="29"/>
  <c r="P843" i="29" s="1"/>
  <c r="L844" i="29"/>
  <c r="T843" i="29"/>
  <c r="R843" i="29"/>
  <c r="Q843" i="29"/>
  <c r="O843" i="29"/>
  <c r="N843" i="29"/>
  <c r="M843" i="29"/>
  <c r="K843" i="29"/>
  <c r="J843" i="29"/>
  <c r="I843" i="29"/>
  <c r="L843" i="29" s="1"/>
  <c r="H843" i="29"/>
  <c r="G843" i="29"/>
  <c r="U842" i="29"/>
  <c r="U841" i="29" s="1"/>
  <c r="S842" i="29"/>
  <c r="S841" i="29" s="1"/>
  <c r="P842" i="29"/>
  <c r="P841" i="29" s="1"/>
  <c r="L842" i="29"/>
  <c r="T841" i="29"/>
  <c r="R841" i="29"/>
  <c r="Q841" i="29"/>
  <c r="O841" i="29"/>
  <c r="N841" i="29"/>
  <c r="M841" i="29"/>
  <c r="K841" i="29"/>
  <c r="J841" i="29"/>
  <c r="I841" i="29"/>
  <c r="H841" i="29"/>
  <c r="G841" i="29"/>
  <c r="L839" i="29"/>
  <c r="U838" i="29"/>
  <c r="T838" i="29"/>
  <c r="S838" i="29"/>
  <c r="R838" i="29"/>
  <c r="Q838" i="29"/>
  <c r="P838" i="29"/>
  <c r="O838" i="29"/>
  <c r="K838" i="29"/>
  <c r="J838" i="29"/>
  <c r="I838" i="29"/>
  <c r="L838" i="29" s="1"/>
  <c r="U837" i="29"/>
  <c r="U836" i="29" s="1"/>
  <c r="S837" i="29"/>
  <c r="S836" i="29" s="1"/>
  <c r="P837" i="29"/>
  <c r="P836" i="29" s="1"/>
  <c r="L837" i="29"/>
  <c r="J837" i="29"/>
  <c r="J836" i="29" s="1"/>
  <c r="T836" i="29"/>
  <c r="R836" i="29"/>
  <c r="Q836" i="29"/>
  <c r="O836" i="29"/>
  <c r="K836" i="29"/>
  <c r="I836" i="29"/>
  <c r="L834" i="29"/>
  <c r="U833" i="29"/>
  <c r="T833" i="29"/>
  <c r="S833" i="29"/>
  <c r="R833" i="29"/>
  <c r="Q833" i="29"/>
  <c r="P833" i="29"/>
  <c r="O833" i="29"/>
  <c r="N833" i="29"/>
  <c r="M833" i="29"/>
  <c r="K833" i="29"/>
  <c r="J833" i="29"/>
  <c r="I833" i="29"/>
  <c r="L833" i="29" s="1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T829" i="29"/>
  <c r="S829" i="29"/>
  <c r="R829" i="29"/>
  <c r="Q829" i="29"/>
  <c r="P829" i="29"/>
  <c r="O829" i="29"/>
  <c r="N829" i="29"/>
  <c r="M829" i="29"/>
  <c r="K829" i="29"/>
  <c r="J829" i="29"/>
  <c r="I829" i="29"/>
  <c r="L829" i="29" s="1"/>
  <c r="H829" i="29"/>
  <c r="G829" i="29"/>
  <c r="L827" i="29"/>
  <c r="U826" i="29"/>
  <c r="T826" i="29"/>
  <c r="S826" i="29"/>
  <c r="R826" i="29"/>
  <c r="Q826" i="29"/>
  <c r="P826" i="29"/>
  <c r="O826" i="29"/>
  <c r="N826" i="29"/>
  <c r="M826" i="29"/>
  <c r="K826" i="29"/>
  <c r="J826" i="29"/>
  <c r="I826" i="29"/>
  <c r="H826" i="29"/>
  <c r="G826" i="29"/>
  <c r="U825" i="29"/>
  <c r="U824" i="29" s="1"/>
  <c r="S825" i="29"/>
  <c r="S824" i="29" s="1"/>
  <c r="P825" i="29"/>
  <c r="P824" i="29" s="1"/>
  <c r="L825" i="29"/>
  <c r="T824" i="29"/>
  <c r="R824" i="29"/>
  <c r="Q824" i="29"/>
  <c r="O824" i="29"/>
  <c r="N824" i="29"/>
  <c r="M824" i="29"/>
  <c r="K824" i="29"/>
  <c r="J824" i="29"/>
  <c r="I824" i="29"/>
  <c r="H824" i="29"/>
  <c r="G824" i="29"/>
  <c r="U822" i="29"/>
  <c r="U821" i="29" s="1"/>
  <c r="S822" i="29"/>
  <c r="S821" i="29" s="1"/>
  <c r="P822" i="29"/>
  <c r="P821" i="29" s="1"/>
  <c r="L822" i="29"/>
  <c r="T821" i="29"/>
  <c r="R821" i="29"/>
  <c r="Q821" i="29"/>
  <c r="O821" i="29"/>
  <c r="N821" i="29"/>
  <c r="M821" i="29"/>
  <c r="K821" i="29"/>
  <c r="J821" i="29"/>
  <c r="I821" i="29"/>
  <c r="H821" i="29"/>
  <c r="G821" i="29"/>
  <c r="U820" i="29"/>
  <c r="U819" i="29" s="1"/>
  <c r="S820" i="29"/>
  <c r="S819" i="29" s="1"/>
  <c r="P820" i="29"/>
  <c r="P819" i="29" s="1"/>
  <c r="L820" i="29"/>
  <c r="T819" i="29"/>
  <c r="R819" i="29"/>
  <c r="Q819" i="29"/>
  <c r="O819" i="29"/>
  <c r="N819" i="29"/>
  <c r="M819" i="29"/>
  <c r="K819" i="29"/>
  <c r="J819" i="29"/>
  <c r="I819" i="29"/>
  <c r="H819" i="29"/>
  <c r="G819" i="29"/>
  <c r="U818" i="29"/>
  <c r="U817" i="29" s="1"/>
  <c r="S818" i="29"/>
  <c r="S817" i="29" s="1"/>
  <c r="P818" i="29"/>
  <c r="P817" i="29" s="1"/>
  <c r="L818" i="29"/>
  <c r="T817" i="29"/>
  <c r="R817" i="29"/>
  <c r="Q817" i="29"/>
  <c r="O817" i="29"/>
  <c r="N817" i="29"/>
  <c r="M817" i="29"/>
  <c r="K817" i="29"/>
  <c r="J817" i="29"/>
  <c r="I817" i="29"/>
  <c r="H817" i="29"/>
  <c r="G817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U812" i="29" s="1"/>
  <c r="S813" i="29"/>
  <c r="S812" i="29" s="1"/>
  <c r="P813" i="29"/>
  <c r="P812" i="29" s="1"/>
  <c r="L813" i="29"/>
  <c r="T812" i="29"/>
  <c r="R812" i="29"/>
  <c r="Q812" i="29"/>
  <c r="O812" i="29"/>
  <c r="N812" i="29"/>
  <c r="M812" i="29"/>
  <c r="K812" i="29"/>
  <c r="J812" i="29"/>
  <c r="I812" i="29"/>
  <c r="H812" i="29"/>
  <c r="G812" i="29"/>
  <c r="U811" i="29"/>
  <c r="U810" i="29" s="1"/>
  <c r="S811" i="29"/>
  <c r="S810" i="29" s="1"/>
  <c r="P811" i="29"/>
  <c r="P810" i="29" s="1"/>
  <c r="L811" i="29"/>
  <c r="T810" i="29"/>
  <c r="R810" i="29"/>
  <c r="Q810" i="29"/>
  <c r="O810" i="29"/>
  <c r="N810" i="29"/>
  <c r="M810" i="29"/>
  <c r="K810" i="29"/>
  <c r="J810" i="29"/>
  <c r="I810" i="29"/>
  <c r="H810" i="29"/>
  <c r="G810" i="29"/>
  <c r="L808" i="29"/>
  <c r="U807" i="29"/>
  <c r="T807" i="29"/>
  <c r="S807" i="29"/>
  <c r="R807" i="29"/>
  <c r="Q807" i="29"/>
  <c r="P807" i="29"/>
  <c r="O807" i="29"/>
  <c r="N807" i="29"/>
  <c r="M807" i="29"/>
  <c r="K807" i="29"/>
  <c r="J807" i="29"/>
  <c r="I807" i="29"/>
  <c r="L807" i="29" s="1"/>
  <c r="H807" i="29"/>
  <c r="G807" i="29"/>
  <c r="U806" i="29"/>
  <c r="U805" i="29" s="1"/>
  <c r="S806" i="29"/>
  <c r="S805" i="29" s="1"/>
  <c r="P806" i="29"/>
  <c r="P805" i="29" s="1"/>
  <c r="L806" i="29"/>
  <c r="T805" i="29"/>
  <c r="R805" i="29"/>
  <c r="Q805" i="29"/>
  <c r="O805" i="29"/>
  <c r="N805" i="29"/>
  <c r="M805" i="29"/>
  <c r="K805" i="29"/>
  <c r="J805" i="29"/>
  <c r="I805" i="29"/>
  <c r="H805" i="29"/>
  <c r="G805" i="29"/>
  <c r="U804" i="29"/>
  <c r="U803" i="29" s="1"/>
  <c r="S804" i="29"/>
  <c r="S803" i="29" s="1"/>
  <c r="P804" i="29"/>
  <c r="P803" i="29" s="1"/>
  <c r="L804" i="29"/>
  <c r="T803" i="29"/>
  <c r="R803" i="29"/>
  <c r="Q803" i="29"/>
  <c r="O803" i="29"/>
  <c r="N803" i="29"/>
  <c r="M803" i="29"/>
  <c r="K803" i="29"/>
  <c r="J803" i="29"/>
  <c r="I803" i="29"/>
  <c r="H803" i="29"/>
  <c r="G803" i="29"/>
  <c r="L801" i="29"/>
  <c r="U800" i="29"/>
  <c r="T800" i="29"/>
  <c r="S800" i="29"/>
  <c r="R800" i="29"/>
  <c r="Q800" i="29"/>
  <c r="P800" i="29"/>
  <c r="O800" i="29"/>
  <c r="N800" i="29"/>
  <c r="M800" i="29"/>
  <c r="K800" i="29"/>
  <c r="J800" i="29"/>
  <c r="I800" i="29"/>
  <c r="L800" i="29" s="1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J794" i="29"/>
  <c r="I794" i="29"/>
  <c r="H794" i="29"/>
  <c r="G794" i="29"/>
  <c r="U793" i="29"/>
  <c r="U792" i="29" s="1"/>
  <c r="S793" i="29"/>
  <c r="S792" i="29" s="1"/>
  <c r="P793" i="29"/>
  <c r="P792" i="29" s="1"/>
  <c r="L793" i="29"/>
  <c r="T792" i="29"/>
  <c r="R792" i="29"/>
  <c r="Q792" i="29"/>
  <c r="O792" i="29"/>
  <c r="N792" i="29"/>
  <c r="M792" i="29"/>
  <c r="K792" i="29"/>
  <c r="J792" i="29"/>
  <c r="I792" i="29"/>
  <c r="H792" i="29"/>
  <c r="G792" i="29"/>
  <c r="U791" i="29"/>
  <c r="U790" i="29" s="1"/>
  <c r="S791" i="29"/>
  <c r="S790" i="29" s="1"/>
  <c r="P791" i="29"/>
  <c r="P790" i="29" s="1"/>
  <c r="L791" i="29"/>
  <c r="T790" i="29"/>
  <c r="R790" i="29"/>
  <c r="Q790" i="29"/>
  <c r="O790" i="29"/>
  <c r="N790" i="29"/>
  <c r="M790" i="29"/>
  <c r="K790" i="29"/>
  <c r="J790" i="29"/>
  <c r="I790" i="29"/>
  <c r="H790" i="29"/>
  <c r="G790" i="29"/>
  <c r="U789" i="29"/>
  <c r="U788" i="29" s="1"/>
  <c r="S789" i="29"/>
  <c r="S788" i="29" s="1"/>
  <c r="P789" i="29"/>
  <c r="P788" i="29" s="1"/>
  <c r="L789" i="29"/>
  <c r="T788" i="29"/>
  <c r="R788" i="29"/>
  <c r="Q788" i="29"/>
  <c r="O788" i="29"/>
  <c r="N788" i="29"/>
  <c r="M788" i="29"/>
  <c r="K788" i="29"/>
  <c r="J788" i="29"/>
  <c r="I788" i="29"/>
  <c r="H788" i="29"/>
  <c r="G788" i="29"/>
  <c r="U786" i="29"/>
  <c r="U785" i="29" s="1"/>
  <c r="U784" i="29" s="1"/>
  <c r="S786" i="29"/>
  <c r="S785" i="29" s="1"/>
  <c r="S784" i="29" s="1"/>
  <c r="P786" i="29"/>
  <c r="P785" i="29" s="1"/>
  <c r="P784" i="29" s="1"/>
  <c r="L786" i="29"/>
  <c r="T785" i="29"/>
  <c r="T784" i="29" s="1"/>
  <c r="R785" i="29"/>
  <c r="R784" i="29" s="1"/>
  <c r="Q785" i="29"/>
  <c r="Q784" i="29" s="1"/>
  <c r="O785" i="29"/>
  <c r="O784" i="29" s="1"/>
  <c r="N785" i="29"/>
  <c r="N784" i="29" s="1"/>
  <c r="M785" i="29"/>
  <c r="M784" i="29" s="1"/>
  <c r="K785" i="29"/>
  <c r="K784" i="29" s="1"/>
  <c r="J785" i="29"/>
  <c r="J784" i="29" s="1"/>
  <c r="I785" i="29"/>
  <c r="H785" i="29"/>
  <c r="H784" i="29" s="1"/>
  <c r="G785" i="29"/>
  <c r="G784" i="29" s="1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U780" i="29" s="1"/>
  <c r="S781" i="29"/>
  <c r="S780" i="29" s="1"/>
  <c r="P781" i="29"/>
  <c r="P780" i="29" s="1"/>
  <c r="L781" i="29"/>
  <c r="T780" i="29"/>
  <c r="R780" i="29"/>
  <c r="Q780" i="29"/>
  <c r="O780" i="29"/>
  <c r="N780" i="29"/>
  <c r="M780" i="29"/>
  <c r="K780" i="29"/>
  <c r="J780" i="29"/>
  <c r="I780" i="29"/>
  <c r="L780" i="29" s="1"/>
  <c r="H780" i="29"/>
  <c r="G780" i="29"/>
  <c r="L778" i="29"/>
  <c r="U777" i="29"/>
  <c r="T777" i="29"/>
  <c r="S777" i="29"/>
  <c r="R777" i="29"/>
  <c r="Q777" i="29"/>
  <c r="P777" i="29"/>
  <c r="O777" i="29"/>
  <c r="N777" i="29"/>
  <c r="M777" i="29"/>
  <c r="K777" i="29"/>
  <c r="J777" i="29"/>
  <c r="I777" i="29"/>
  <c r="L777" i="29" s="1"/>
  <c r="H777" i="29"/>
  <c r="G777" i="29"/>
  <c r="U776" i="29"/>
  <c r="U775" i="29" s="1"/>
  <c r="S776" i="29"/>
  <c r="S775" i="29" s="1"/>
  <c r="P776" i="29"/>
  <c r="P775" i="29" s="1"/>
  <c r="L776" i="29"/>
  <c r="T775" i="29"/>
  <c r="R775" i="29"/>
  <c r="Q775" i="29"/>
  <c r="O775" i="29"/>
  <c r="N775" i="29"/>
  <c r="M775" i="29"/>
  <c r="K775" i="29"/>
  <c r="J775" i="29"/>
  <c r="I775" i="29"/>
  <c r="L775" i="29" s="1"/>
  <c r="H775" i="29"/>
  <c r="G775" i="29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U770" i="29" s="1"/>
  <c r="S771" i="29"/>
  <c r="S770" i="29" s="1"/>
  <c r="P771" i="29"/>
  <c r="P770" i="29" s="1"/>
  <c r="L771" i="29"/>
  <c r="T770" i="29"/>
  <c r="R770" i="29"/>
  <c r="Q770" i="29"/>
  <c r="O770" i="29"/>
  <c r="N770" i="29"/>
  <c r="M770" i="29"/>
  <c r="K770" i="29"/>
  <c r="J770" i="29"/>
  <c r="I770" i="29"/>
  <c r="L770" i="29" s="1"/>
  <c r="H770" i="29"/>
  <c r="G770" i="29"/>
  <c r="U769" i="29"/>
  <c r="U768" i="29" s="1"/>
  <c r="S769" i="29"/>
  <c r="S768" i="29" s="1"/>
  <c r="P769" i="29"/>
  <c r="P768" i="29" s="1"/>
  <c r="L769" i="29"/>
  <c r="T768" i="29"/>
  <c r="R768" i="29"/>
  <c r="Q768" i="29"/>
  <c r="O768" i="29"/>
  <c r="N768" i="29"/>
  <c r="M768" i="29"/>
  <c r="K768" i="29"/>
  <c r="J768" i="29"/>
  <c r="I768" i="29"/>
  <c r="H768" i="29"/>
  <c r="G768" i="29"/>
  <c r="L766" i="29"/>
  <c r="U765" i="29"/>
  <c r="T765" i="29"/>
  <c r="S765" i="29"/>
  <c r="R765" i="29"/>
  <c r="Q765" i="29"/>
  <c r="P765" i="29"/>
  <c r="O765" i="29"/>
  <c r="N765" i="29"/>
  <c r="M765" i="29"/>
  <c r="K765" i="29"/>
  <c r="J765" i="29"/>
  <c r="I765" i="29"/>
  <c r="L765" i="29" s="1"/>
  <c r="H765" i="29"/>
  <c r="G765" i="29"/>
  <c r="U764" i="29"/>
  <c r="U763" i="29" s="1"/>
  <c r="S764" i="29"/>
  <c r="S763" i="29" s="1"/>
  <c r="P764" i="29"/>
  <c r="P763" i="29" s="1"/>
  <c r="L764" i="29"/>
  <c r="T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U761" i="29" s="1"/>
  <c r="S762" i="29"/>
  <c r="S761" i="29" s="1"/>
  <c r="P762" i="29"/>
  <c r="P761" i="29" s="1"/>
  <c r="L762" i="29"/>
  <c r="T761" i="29"/>
  <c r="R761" i="29"/>
  <c r="Q761" i="29"/>
  <c r="O761" i="29"/>
  <c r="N761" i="29"/>
  <c r="M761" i="29"/>
  <c r="K761" i="29"/>
  <c r="J761" i="29"/>
  <c r="I761" i="29"/>
  <c r="H761" i="29"/>
  <c r="G761" i="29"/>
  <c r="L759" i="29"/>
  <c r="U758" i="29"/>
  <c r="T758" i="29"/>
  <c r="S758" i="29"/>
  <c r="R758" i="29"/>
  <c r="Q758" i="29"/>
  <c r="P758" i="29"/>
  <c r="O758" i="29"/>
  <c r="N758" i="29"/>
  <c r="M758" i="29"/>
  <c r="K758" i="29"/>
  <c r="J758" i="29"/>
  <c r="I758" i="29"/>
  <c r="L758" i="29" s="1"/>
  <c r="H758" i="29"/>
  <c r="G758" i="29"/>
  <c r="U757" i="29"/>
  <c r="U756" i="29" s="1"/>
  <c r="S757" i="29"/>
  <c r="S756" i="29" s="1"/>
  <c r="P757" i="29"/>
  <c r="P756" i="29" s="1"/>
  <c r="L757" i="29"/>
  <c r="T756" i="29"/>
  <c r="R756" i="29"/>
  <c r="Q756" i="29"/>
  <c r="O756" i="29"/>
  <c r="N756" i="29"/>
  <c r="M756" i="29"/>
  <c r="K756" i="29"/>
  <c r="J756" i="29"/>
  <c r="I756" i="29"/>
  <c r="H756" i="29"/>
  <c r="G756" i="29"/>
  <c r="U755" i="29"/>
  <c r="U754" i="29" s="1"/>
  <c r="S755" i="29"/>
  <c r="S754" i="29" s="1"/>
  <c r="P755" i="29"/>
  <c r="P754" i="29" s="1"/>
  <c r="L755" i="29"/>
  <c r="T754" i="29"/>
  <c r="R754" i="29"/>
  <c r="Q754" i="29"/>
  <c r="O754" i="29"/>
  <c r="N754" i="29"/>
  <c r="M754" i="29"/>
  <c r="K754" i="29"/>
  <c r="J754" i="29"/>
  <c r="I754" i="29"/>
  <c r="H754" i="29"/>
  <c r="G754" i="29"/>
  <c r="L752" i="29"/>
  <c r="U751" i="29"/>
  <c r="T751" i="29"/>
  <c r="S751" i="29"/>
  <c r="R751" i="29"/>
  <c r="Q751" i="29"/>
  <c r="P751" i="29"/>
  <c r="O751" i="29"/>
  <c r="N751" i="29"/>
  <c r="M751" i="29"/>
  <c r="K751" i="29"/>
  <c r="J751" i="29"/>
  <c r="I751" i="29"/>
  <c r="L751" i="29" s="1"/>
  <c r="L750" i="29"/>
  <c r="U749" i="29"/>
  <c r="T749" i="29"/>
  <c r="S749" i="29"/>
  <c r="R749" i="29"/>
  <c r="Q749" i="29"/>
  <c r="P749" i="29"/>
  <c r="O749" i="29"/>
  <c r="N749" i="29"/>
  <c r="M749" i="29"/>
  <c r="K749" i="29"/>
  <c r="J749" i="29"/>
  <c r="I749" i="29"/>
  <c r="H749" i="29"/>
  <c r="G749" i="29"/>
  <c r="U748" i="29"/>
  <c r="U747" i="29" s="1"/>
  <c r="S748" i="29"/>
  <c r="S747" i="29" s="1"/>
  <c r="P748" i="29"/>
  <c r="P747" i="29" s="1"/>
  <c r="L748" i="29"/>
  <c r="T747" i="29"/>
  <c r="R747" i="29"/>
  <c r="Q747" i="29"/>
  <c r="O747" i="29"/>
  <c r="N747" i="29"/>
  <c r="M747" i="29"/>
  <c r="K747" i="29"/>
  <c r="J747" i="29"/>
  <c r="I747" i="29"/>
  <c r="H747" i="29"/>
  <c r="G747" i="29"/>
  <c r="U746" i="29"/>
  <c r="U745" i="29" s="1"/>
  <c r="S746" i="29"/>
  <c r="S745" i="29" s="1"/>
  <c r="P746" i="29"/>
  <c r="P745" i="29" s="1"/>
  <c r="L746" i="29"/>
  <c r="T745" i="29"/>
  <c r="R745" i="29"/>
  <c r="Q745" i="29"/>
  <c r="O745" i="29"/>
  <c r="N745" i="29"/>
  <c r="M745" i="29"/>
  <c r="K745" i="29"/>
  <c r="J745" i="29"/>
  <c r="I745" i="29"/>
  <c r="L745" i="29" s="1"/>
  <c r="H745" i="29"/>
  <c r="G745" i="29"/>
  <c r="L743" i="29"/>
  <c r="U742" i="29"/>
  <c r="T742" i="29"/>
  <c r="S742" i="29"/>
  <c r="R742" i="29"/>
  <c r="Q742" i="29"/>
  <c r="P742" i="29"/>
  <c r="O742" i="29"/>
  <c r="N742" i="29"/>
  <c r="M742" i="29"/>
  <c r="K742" i="29"/>
  <c r="J742" i="29"/>
  <c r="I742" i="29"/>
  <c r="L742" i="29" s="1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H738" i="29"/>
  <c r="G738" i="29"/>
  <c r="U737" i="29"/>
  <c r="U736" i="29" s="1"/>
  <c r="S737" i="29"/>
  <c r="S736" i="29" s="1"/>
  <c r="P737" i="29"/>
  <c r="P736" i="29" s="1"/>
  <c r="L737" i="29"/>
  <c r="T736" i="29"/>
  <c r="R736" i="29"/>
  <c r="Q736" i="29"/>
  <c r="O736" i="29"/>
  <c r="N736" i="29"/>
  <c r="M736" i="29"/>
  <c r="K736" i="29"/>
  <c r="J736" i="29"/>
  <c r="I736" i="29"/>
  <c r="L736" i="29" s="1"/>
  <c r="H736" i="29"/>
  <c r="G736" i="29"/>
  <c r="U735" i="29"/>
  <c r="U734" i="29" s="1"/>
  <c r="S735" i="29"/>
  <c r="S734" i="29" s="1"/>
  <c r="P735" i="29"/>
  <c r="P734" i="29" s="1"/>
  <c r="L735" i="29"/>
  <c r="T734" i="29"/>
  <c r="R734" i="29"/>
  <c r="Q734" i="29"/>
  <c r="O734" i="29"/>
  <c r="N734" i="29"/>
  <c r="M734" i="29"/>
  <c r="K734" i="29"/>
  <c r="J734" i="29"/>
  <c r="I734" i="29"/>
  <c r="H734" i="29"/>
  <c r="G734" i="29"/>
  <c r="L732" i="29"/>
  <c r="U731" i="29"/>
  <c r="T731" i="29"/>
  <c r="S731" i="29"/>
  <c r="R731" i="29"/>
  <c r="Q731" i="29"/>
  <c r="P731" i="29"/>
  <c r="O731" i="29"/>
  <c r="N731" i="29"/>
  <c r="M731" i="29"/>
  <c r="K731" i="29"/>
  <c r="J731" i="29"/>
  <c r="I731" i="29"/>
  <c r="L731" i="29" s="1"/>
  <c r="L730" i="29"/>
  <c r="U729" i="29"/>
  <c r="T729" i="29"/>
  <c r="S729" i="29"/>
  <c r="R729" i="29"/>
  <c r="Q729" i="29"/>
  <c r="P729" i="29"/>
  <c r="O729" i="29"/>
  <c r="N729" i="29"/>
  <c r="M729" i="29"/>
  <c r="K729" i="29"/>
  <c r="J729" i="29"/>
  <c r="I729" i="29"/>
  <c r="H729" i="29"/>
  <c r="G729" i="29"/>
  <c r="U728" i="29"/>
  <c r="U727" i="29" s="1"/>
  <c r="S728" i="29"/>
  <c r="S727" i="29" s="1"/>
  <c r="P728" i="29"/>
  <c r="P727" i="29" s="1"/>
  <c r="L728" i="29"/>
  <c r="T727" i="29"/>
  <c r="R727" i="29"/>
  <c r="Q727" i="29"/>
  <c r="O727" i="29"/>
  <c r="N727" i="29"/>
  <c r="M727" i="29"/>
  <c r="K727" i="29"/>
  <c r="J727" i="29"/>
  <c r="I727" i="29"/>
  <c r="H727" i="29"/>
  <c r="G727" i="29"/>
  <c r="L725" i="29"/>
  <c r="U724" i="29"/>
  <c r="T724" i="29"/>
  <c r="S724" i="29"/>
  <c r="R724" i="29"/>
  <c r="Q724" i="29"/>
  <c r="P724" i="29"/>
  <c r="O724" i="29"/>
  <c r="N724" i="29"/>
  <c r="M724" i="29"/>
  <c r="K724" i="29"/>
  <c r="J724" i="29"/>
  <c r="I724" i="29"/>
  <c r="L724" i="29" s="1"/>
  <c r="L723" i="29"/>
  <c r="U722" i="29"/>
  <c r="T722" i="29"/>
  <c r="S722" i="29"/>
  <c r="R722" i="29"/>
  <c r="Q722" i="29"/>
  <c r="P722" i="29"/>
  <c r="O722" i="29"/>
  <c r="N722" i="29"/>
  <c r="M722" i="29"/>
  <c r="K722" i="29"/>
  <c r="J722" i="29"/>
  <c r="I722" i="29"/>
  <c r="H722" i="29"/>
  <c r="G722" i="29"/>
  <c r="U721" i="29"/>
  <c r="U720" i="29" s="1"/>
  <c r="S721" i="29"/>
  <c r="S720" i="29" s="1"/>
  <c r="P721" i="29"/>
  <c r="P720" i="29" s="1"/>
  <c r="L721" i="29"/>
  <c r="T720" i="29"/>
  <c r="R720" i="29"/>
  <c r="Q720" i="29"/>
  <c r="O720" i="29"/>
  <c r="N720" i="29"/>
  <c r="M720" i="29"/>
  <c r="K720" i="29"/>
  <c r="J720" i="29"/>
  <c r="I720" i="29"/>
  <c r="H720" i="29"/>
  <c r="G720" i="29"/>
  <c r="U719" i="29"/>
  <c r="U718" i="29" s="1"/>
  <c r="S719" i="29"/>
  <c r="S718" i="29" s="1"/>
  <c r="P719" i="29"/>
  <c r="P718" i="29" s="1"/>
  <c r="L719" i="29"/>
  <c r="T718" i="29"/>
  <c r="R718" i="29"/>
  <c r="Q718" i="29"/>
  <c r="O718" i="29"/>
  <c r="N718" i="29"/>
  <c r="M718" i="29"/>
  <c r="K718" i="29"/>
  <c r="J718" i="29"/>
  <c r="I718" i="29"/>
  <c r="H718" i="29"/>
  <c r="G718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U713" i="29" s="1"/>
  <c r="S714" i="29"/>
  <c r="S713" i="29" s="1"/>
  <c r="P714" i="29"/>
  <c r="P713" i="29" s="1"/>
  <c r="L714" i="29"/>
  <c r="T713" i="29"/>
  <c r="R713" i="29"/>
  <c r="Q713" i="29"/>
  <c r="O713" i="29"/>
  <c r="N713" i="29"/>
  <c r="M713" i="29"/>
  <c r="K713" i="29"/>
  <c r="J713" i="29"/>
  <c r="I713" i="29"/>
  <c r="H713" i="29"/>
  <c r="G713" i="29"/>
  <c r="U712" i="29"/>
  <c r="U711" i="29" s="1"/>
  <c r="S712" i="29"/>
  <c r="S711" i="29" s="1"/>
  <c r="P712" i="29"/>
  <c r="P711" i="29" s="1"/>
  <c r="L712" i="29"/>
  <c r="T711" i="29"/>
  <c r="R711" i="29"/>
  <c r="Q711" i="29"/>
  <c r="O711" i="29"/>
  <c r="N711" i="29"/>
  <c r="M711" i="29"/>
  <c r="K711" i="29"/>
  <c r="J711" i="29"/>
  <c r="I711" i="29"/>
  <c r="H711" i="29"/>
  <c r="G711" i="29"/>
  <c r="L709" i="29"/>
  <c r="U708" i="29"/>
  <c r="T708" i="29"/>
  <c r="S708" i="29"/>
  <c r="R708" i="29"/>
  <c r="Q708" i="29"/>
  <c r="P708" i="29"/>
  <c r="O708" i="29"/>
  <c r="N708" i="29"/>
  <c r="M708" i="29"/>
  <c r="K708" i="29"/>
  <c r="J708" i="29"/>
  <c r="I708" i="29"/>
  <c r="L708" i="29" s="1"/>
  <c r="H708" i="29"/>
  <c r="G708" i="29"/>
  <c r="U707" i="29"/>
  <c r="U706" i="29" s="1"/>
  <c r="S707" i="29"/>
  <c r="S706" i="29" s="1"/>
  <c r="P707" i="29"/>
  <c r="P706" i="29" s="1"/>
  <c r="L707" i="29"/>
  <c r="T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U704" i="29" s="1"/>
  <c r="S705" i="29"/>
  <c r="S704" i="29" s="1"/>
  <c r="P705" i="29"/>
  <c r="P704" i="29" s="1"/>
  <c r="L705" i="29"/>
  <c r="T704" i="29"/>
  <c r="R704" i="29"/>
  <c r="Q704" i="29"/>
  <c r="O704" i="29"/>
  <c r="N704" i="29"/>
  <c r="M704" i="29"/>
  <c r="K704" i="29"/>
  <c r="J704" i="29"/>
  <c r="I704" i="29"/>
  <c r="H704" i="29"/>
  <c r="G704" i="29"/>
  <c r="L702" i="29"/>
  <c r="U701" i="29"/>
  <c r="T701" i="29"/>
  <c r="S701" i="29"/>
  <c r="R701" i="29"/>
  <c r="Q701" i="29"/>
  <c r="P701" i="29"/>
  <c r="O701" i="29"/>
  <c r="N701" i="29"/>
  <c r="M701" i="29"/>
  <c r="K701" i="29"/>
  <c r="J701" i="29"/>
  <c r="I701" i="29"/>
  <c r="L701" i="29" s="1"/>
  <c r="H701" i="29"/>
  <c r="G701" i="29"/>
  <c r="U700" i="29"/>
  <c r="U699" i="29" s="1"/>
  <c r="S700" i="29"/>
  <c r="S699" i="29" s="1"/>
  <c r="P700" i="29"/>
  <c r="P699" i="29" s="1"/>
  <c r="L700" i="29"/>
  <c r="T699" i="29"/>
  <c r="R699" i="29"/>
  <c r="Q699" i="29"/>
  <c r="O699" i="29"/>
  <c r="N699" i="29"/>
  <c r="M699" i="29"/>
  <c r="K699" i="29"/>
  <c r="J699" i="29"/>
  <c r="I699" i="29"/>
  <c r="L699" i="29" s="1"/>
  <c r="H699" i="29"/>
  <c r="G699" i="29"/>
  <c r="U698" i="29"/>
  <c r="U697" i="29" s="1"/>
  <c r="S698" i="29"/>
  <c r="S697" i="29" s="1"/>
  <c r="P698" i="29"/>
  <c r="P697" i="29" s="1"/>
  <c r="L698" i="29"/>
  <c r="T697" i="29"/>
  <c r="R697" i="29"/>
  <c r="Q697" i="29"/>
  <c r="O697" i="29"/>
  <c r="N697" i="29"/>
  <c r="M697" i="29"/>
  <c r="K697" i="29"/>
  <c r="J697" i="29"/>
  <c r="I697" i="29"/>
  <c r="H697" i="29"/>
  <c r="G697" i="29"/>
  <c r="L695" i="29"/>
  <c r="U694" i="29"/>
  <c r="T694" i="29"/>
  <c r="S694" i="29"/>
  <c r="R694" i="29"/>
  <c r="Q694" i="29"/>
  <c r="P694" i="29"/>
  <c r="O694" i="29"/>
  <c r="N694" i="29"/>
  <c r="M694" i="29"/>
  <c r="K694" i="29"/>
  <c r="J694" i="29"/>
  <c r="I694" i="29"/>
  <c r="L694" i="29" s="1"/>
  <c r="L693" i="29"/>
  <c r="U692" i="29"/>
  <c r="T692" i="29"/>
  <c r="S692" i="29"/>
  <c r="R692" i="29"/>
  <c r="Q692" i="29"/>
  <c r="P692" i="29"/>
  <c r="O692" i="29"/>
  <c r="N692" i="29"/>
  <c r="M692" i="29"/>
  <c r="K692" i="29"/>
  <c r="J692" i="29"/>
  <c r="I692" i="29"/>
  <c r="H692" i="29"/>
  <c r="G692" i="29"/>
  <c r="U691" i="29"/>
  <c r="U690" i="29" s="1"/>
  <c r="S691" i="29"/>
  <c r="S690" i="29" s="1"/>
  <c r="P691" i="29"/>
  <c r="P690" i="29" s="1"/>
  <c r="L691" i="29"/>
  <c r="T690" i="29"/>
  <c r="R690" i="29"/>
  <c r="Q690" i="29"/>
  <c r="O690" i="29"/>
  <c r="N690" i="29"/>
  <c r="M690" i="29"/>
  <c r="K690" i="29"/>
  <c r="J690" i="29"/>
  <c r="I690" i="29"/>
  <c r="H690" i="29"/>
  <c r="G690" i="29"/>
  <c r="U689" i="29"/>
  <c r="U688" i="29" s="1"/>
  <c r="S689" i="29"/>
  <c r="S688" i="29" s="1"/>
  <c r="P689" i="29"/>
  <c r="P688" i="29" s="1"/>
  <c r="L689" i="29"/>
  <c r="T688" i="29"/>
  <c r="R688" i="29"/>
  <c r="Q688" i="29"/>
  <c r="O688" i="29"/>
  <c r="N688" i="29"/>
  <c r="M688" i="29"/>
  <c r="K688" i="29"/>
  <c r="J688" i="29"/>
  <c r="I688" i="29"/>
  <c r="H688" i="29"/>
  <c r="G688" i="29"/>
  <c r="L686" i="29"/>
  <c r="U685" i="29"/>
  <c r="T685" i="29"/>
  <c r="S685" i="29"/>
  <c r="R685" i="29"/>
  <c r="Q685" i="29"/>
  <c r="P685" i="29"/>
  <c r="O685" i="29"/>
  <c r="N685" i="29"/>
  <c r="M685" i="29"/>
  <c r="K685" i="29"/>
  <c r="J685" i="29"/>
  <c r="I685" i="29"/>
  <c r="L685" i="29" s="1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H683" i="29"/>
  <c r="G683" i="29"/>
  <c r="U682" i="29"/>
  <c r="U681" i="29" s="1"/>
  <c r="S682" i="29"/>
  <c r="S681" i="29" s="1"/>
  <c r="P682" i="29"/>
  <c r="P681" i="29" s="1"/>
  <c r="L682" i="29"/>
  <c r="T681" i="29"/>
  <c r="R681" i="29"/>
  <c r="Q681" i="29"/>
  <c r="O681" i="29"/>
  <c r="N681" i="29"/>
  <c r="M681" i="29"/>
  <c r="K681" i="29"/>
  <c r="J681" i="29"/>
  <c r="I681" i="29"/>
  <c r="H681" i="29"/>
  <c r="G681" i="29"/>
  <c r="U680" i="29"/>
  <c r="U679" i="29" s="1"/>
  <c r="S680" i="29"/>
  <c r="S679" i="29" s="1"/>
  <c r="P680" i="29"/>
  <c r="P679" i="29" s="1"/>
  <c r="L680" i="29"/>
  <c r="T679" i="29"/>
  <c r="R679" i="29"/>
  <c r="Q679" i="29"/>
  <c r="O679" i="29"/>
  <c r="N679" i="29"/>
  <c r="M679" i="29"/>
  <c r="K679" i="29"/>
  <c r="J679" i="29"/>
  <c r="I679" i="29"/>
  <c r="H679" i="29"/>
  <c r="G679" i="29"/>
  <c r="L677" i="29"/>
  <c r="U676" i="29"/>
  <c r="T676" i="29"/>
  <c r="S676" i="29"/>
  <c r="R676" i="29"/>
  <c r="Q676" i="29"/>
  <c r="P676" i="29"/>
  <c r="O676" i="29"/>
  <c r="N676" i="29"/>
  <c r="M676" i="29"/>
  <c r="K676" i="29"/>
  <c r="J676" i="29"/>
  <c r="I676" i="29"/>
  <c r="L676" i="29" s="1"/>
  <c r="H676" i="29"/>
  <c r="G676" i="29"/>
  <c r="U675" i="29"/>
  <c r="U674" i="29" s="1"/>
  <c r="S675" i="29"/>
  <c r="S674" i="29" s="1"/>
  <c r="P675" i="29"/>
  <c r="P674" i="29" s="1"/>
  <c r="L675" i="29"/>
  <c r="T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U672" i="29" s="1"/>
  <c r="S673" i="29"/>
  <c r="S672" i="29" s="1"/>
  <c r="P673" i="29"/>
  <c r="P672" i="29" s="1"/>
  <c r="L673" i="29"/>
  <c r="T672" i="29"/>
  <c r="R672" i="29"/>
  <c r="Q672" i="29"/>
  <c r="O672" i="29"/>
  <c r="N672" i="29"/>
  <c r="M672" i="29"/>
  <c r="K672" i="29"/>
  <c r="J672" i="29"/>
  <c r="I672" i="29"/>
  <c r="H672" i="29"/>
  <c r="G672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I669" i="29"/>
  <c r="L668" i="29"/>
  <c r="U667" i="29"/>
  <c r="T667" i="29"/>
  <c r="S667" i="29"/>
  <c r="R667" i="29"/>
  <c r="Q667" i="29"/>
  <c r="P667" i="29"/>
  <c r="O667" i="29"/>
  <c r="N667" i="29"/>
  <c r="M667" i="29"/>
  <c r="K667" i="29"/>
  <c r="J667" i="29"/>
  <c r="I667" i="29"/>
  <c r="H667" i="29"/>
  <c r="G667" i="29"/>
  <c r="U666" i="29"/>
  <c r="U665" i="29" s="1"/>
  <c r="S666" i="29"/>
  <c r="S665" i="29" s="1"/>
  <c r="P666" i="29"/>
  <c r="P665" i="29" s="1"/>
  <c r="L666" i="29"/>
  <c r="T665" i="29"/>
  <c r="R665" i="29"/>
  <c r="Q665" i="29"/>
  <c r="O665" i="29"/>
  <c r="N665" i="29"/>
  <c r="M665" i="29"/>
  <c r="K665" i="29"/>
  <c r="J665" i="29"/>
  <c r="I665" i="29"/>
  <c r="H665" i="29"/>
  <c r="G665" i="29"/>
  <c r="U664" i="29"/>
  <c r="U663" i="29" s="1"/>
  <c r="S664" i="29"/>
  <c r="S663" i="29" s="1"/>
  <c r="P664" i="29"/>
  <c r="P663" i="29" s="1"/>
  <c r="L664" i="29"/>
  <c r="T663" i="29"/>
  <c r="R663" i="29"/>
  <c r="Q663" i="29"/>
  <c r="O663" i="29"/>
  <c r="N663" i="29"/>
  <c r="M663" i="29"/>
  <c r="K663" i="29"/>
  <c r="J663" i="29"/>
  <c r="I663" i="29"/>
  <c r="H663" i="29"/>
  <c r="G663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K658" i="29"/>
  <c r="J658" i="29"/>
  <c r="I658" i="29"/>
  <c r="L658" i="29" s="1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H656" i="29"/>
  <c r="G656" i="29"/>
  <c r="L655" i="29"/>
  <c r="U654" i="29"/>
  <c r="T654" i="29"/>
  <c r="S654" i="29"/>
  <c r="R654" i="29"/>
  <c r="Q654" i="29"/>
  <c r="P654" i="29"/>
  <c r="O654" i="29"/>
  <c r="N654" i="29"/>
  <c r="M654" i="29"/>
  <c r="K654" i="29"/>
  <c r="J654" i="29"/>
  <c r="I654" i="29"/>
  <c r="H654" i="29"/>
  <c r="G654" i="29"/>
  <c r="U653" i="29"/>
  <c r="U652" i="29" s="1"/>
  <c r="S653" i="29"/>
  <c r="S652" i="29" s="1"/>
  <c r="P653" i="29"/>
  <c r="P652" i="29" s="1"/>
  <c r="L653" i="29"/>
  <c r="T652" i="29"/>
  <c r="R652" i="29"/>
  <c r="Q652" i="29"/>
  <c r="O652" i="29"/>
  <c r="N652" i="29"/>
  <c r="M652" i="29"/>
  <c r="K652" i="29"/>
  <c r="J652" i="29"/>
  <c r="I652" i="29"/>
  <c r="H652" i="29"/>
  <c r="G652" i="29"/>
  <c r="U651" i="29"/>
  <c r="U650" i="29" s="1"/>
  <c r="S651" i="29"/>
  <c r="S650" i="29" s="1"/>
  <c r="P651" i="29"/>
  <c r="P650" i="29" s="1"/>
  <c r="L651" i="29"/>
  <c r="T650" i="29"/>
  <c r="R650" i="29"/>
  <c r="Q650" i="29"/>
  <c r="O650" i="29"/>
  <c r="N650" i="29"/>
  <c r="M650" i="29"/>
  <c r="K650" i="29"/>
  <c r="J650" i="29"/>
  <c r="I650" i="29"/>
  <c r="H650" i="29"/>
  <c r="G650" i="29"/>
  <c r="L648" i="29"/>
  <c r="U647" i="29"/>
  <c r="T647" i="29"/>
  <c r="S647" i="29"/>
  <c r="R647" i="29"/>
  <c r="Q647" i="29"/>
  <c r="P647" i="29"/>
  <c r="O647" i="29"/>
  <c r="N647" i="29"/>
  <c r="M647" i="29"/>
  <c r="K647" i="29"/>
  <c r="J647" i="29"/>
  <c r="I647" i="29"/>
  <c r="L647" i="29" s="1"/>
  <c r="L646" i="29"/>
  <c r="U645" i="29"/>
  <c r="T645" i="29"/>
  <c r="S645" i="29"/>
  <c r="R645" i="29"/>
  <c r="Q645" i="29"/>
  <c r="P645" i="29"/>
  <c r="O645" i="29"/>
  <c r="N645" i="29"/>
  <c r="M645" i="29"/>
  <c r="K645" i="29"/>
  <c r="J645" i="29"/>
  <c r="I645" i="29"/>
  <c r="H645" i="29"/>
  <c r="G645" i="29"/>
  <c r="U644" i="29"/>
  <c r="U643" i="29" s="1"/>
  <c r="S644" i="29"/>
  <c r="S643" i="29" s="1"/>
  <c r="P644" i="29"/>
  <c r="P643" i="29" s="1"/>
  <c r="L644" i="29"/>
  <c r="T643" i="29"/>
  <c r="R643" i="29"/>
  <c r="Q643" i="29"/>
  <c r="O643" i="29"/>
  <c r="N643" i="29"/>
  <c r="M643" i="29"/>
  <c r="K643" i="29"/>
  <c r="J643" i="29"/>
  <c r="I643" i="29"/>
  <c r="H643" i="29"/>
  <c r="G643" i="29"/>
  <c r="U642" i="29"/>
  <c r="U641" i="29" s="1"/>
  <c r="S642" i="29"/>
  <c r="S641" i="29" s="1"/>
  <c r="P642" i="29"/>
  <c r="P641" i="29" s="1"/>
  <c r="L642" i="29"/>
  <c r="T641" i="29"/>
  <c r="R641" i="29"/>
  <c r="Q641" i="29"/>
  <c r="O641" i="29"/>
  <c r="N641" i="29"/>
  <c r="M641" i="29"/>
  <c r="K641" i="29"/>
  <c r="J641" i="29"/>
  <c r="I641" i="29"/>
  <c r="H641" i="29"/>
  <c r="G641" i="29"/>
  <c r="L639" i="29"/>
  <c r="U638" i="29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J636" i="29"/>
  <c r="I636" i="29"/>
  <c r="H636" i="29"/>
  <c r="G636" i="29"/>
  <c r="U635" i="29"/>
  <c r="U634" i="29" s="1"/>
  <c r="S635" i="29"/>
  <c r="S634" i="29" s="1"/>
  <c r="P635" i="29"/>
  <c r="P634" i="29" s="1"/>
  <c r="L635" i="29"/>
  <c r="T634" i="29"/>
  <c r="R634" i="29"/>
  <c r="Q634" i="29"/>
  <c r="O634" i="29"/>
  <c r="N634" i="29"/>
  <c r="M634" i="29"/>
  <c r="K634" i="29"/>
  <c r="J634" i="29"/>
  <c r="I634" i="29"/>
  <c r="H634" i="29"/>
  <c r="G634" i="29"/>
  <c r="U633" i="29"/>
  <c r="U632" i="29" s="1"/>
  <c r="S633" i="29"/>
  <c r="S632" i="29" s="1"/>
  <c r="P633" i="29"/>
  <c r="P632" i="29" s="1"/>
  <c r="L633" i="29"/>
  <c r="T632" i="29"/>
  <c r="R632" i="29"/>
  <c r="Q632" i="29"/>
  <c r="O632" i="29"/>
  <c r="N632" i="29"/>
  <c r="M632" i="29"/>
  <c r="K632" i="29"/>
  <c r="J632" i="29"/>
  <c r="I632" i="29"/>
  <c r="H632" i="29"/>
  <c r="G632" i="29"/>
  <c r="L630" i="29"/>
  <c r="U629" i="29"/>
  <c r="T629" i="29"/>
  <c r="S629" i="29"/>
  <c r="R629" i="29"/>
  <c r="Q629" i="29"/>
  <c r="P629" i="29"/>
  <c r="O629" i="29"/>
  <c r="N629" i="29"/>
  <c r="M629" i="29"/>
  <c r="K629" i="29"/>
  <c r="J629" i="29"/>
  <c r="I629" i="29"/>
  <c r="L629" i="29" s="1"/>
  <c r="L628" i="29"/>
  <c r="U627" i="29"/>
  <c r="T627" i="29"/>
  <c r="S627" i="29"/>
  <c r="R627" i="29"/>
  <c r="Q627" i="29"/>
  <c r="P627" i="29"/>
  <c r="O627" i="29"/>
  <c r="N627" i="29"/>
  <c r="M627" i="29"/>
  <c r="K627" i="29"/>
  <c r="J627" i="29"/>
  <c r="I627" i="29"/>
  <c r="H627" i="29"/>
  <c r="G627" i="29"/>
  <c r="U626" i="29"/>
  <c r="U625" i="29" s="1"/>
  <c r="S626" i="29"/>
  <c r="S625" i="29" s="1"/>
  <c r="P626" i="29"/>
  <c r="P625" i="29" s="1"/>
  <c r="L626" i="29"/>
  <c r="T625" i="29"/>
  <c r="R625" i="29"/>
  <c r="Q625" i="29"/>
  <c r="O625" i="29"/>
  <c r="N625" i="29"/>
  <c r="M625" i="29"/>
  <c r="K625" i="29"/>
  <c r="J625" i="29"/>
  <c r="I625" i="29"/>
  <c r="H625" i="29"/>
  <c r="G625" i="29"/>
  <c r="U624" i="29"/>
  <c r="U623" i="29" s="1"/>
  <c r="S624" i="29"/>
  <c r="S623" i="29" s="1"/>
  <c r="P624" i="29"/>
  <c r="P623" i="29" s="1"/>
  <c r="L624" i="29"/>
  <c r="T623" i="29"/>
  <c r="R623" i="29"/>
  <c r="Q623" i="29"/>
  <c r="O623" i="29"/>
  <c r="N623" i="29"/>
  <c r="M623" i="29"/>
  <c r="K623" i="29"/>
  <c r="J623" i="29"/>
  <c r="I623" i="29"/>
  <c r="H623" i="29"/>
  <c r="G623" i="29"/>
  <c r="L621" i="29"/>
  <c r="U620" i="29"/>
  <c r="T620" i="29"/>
  <c r="S620" i="29"/>
  <c r="R620" i="29"/>
  <c r="Q620" i="29"/>
  <c r="P620" i="29"/>
  <c r="O620" i="29"/>
  <c r="N620" i="29"/>
  <c r="M620" i="29"/>
  <c r="K620" i="29"/>
  <c r="J620" i="29"/>
  <c r="I620" i="29"/>
  <c r="L620" i="29" s="1"/>
  <c r="L619" i="29"/>
  <c r="U618" i="29"/>
  <c r="T618" i="29"/>
  <c r="S618" i="29"/>
  <c r="R618" i="29"/>
  <c r="Q618" i="29"/>
  <c r="P618" i="29"/>
  <c r="O618" i="29"/>
  <c r="N618" i="29"/>
  <c r="M618" i="29"/>
  <c r="K618" i="29"/>
  <c r="J618" i="29"/>
  <c r="I618" i="29"/>
  <c r="H618" i="29"/>
  <c r="G618" i="29"/>
  <c r="U617" i="29"/>
  <c r="U616" i="29" s="1"/>
  <c r="S617" i="29"/>
  <c r="S616" i="29" s="1"/>
  <c r="P617" i="29"/>
  <c r="P616" i="29" s="1"/>
  <c r="L617" i="29"/>
  <c r="T616" i="29"/>
  <c r="R616" i="29"/>
  <c r="Q616" i="29"/>
  <c r="O616" i="29"/>
  <c r="N616" i="29"/>
  <c r="M616" i="29"/>
  <c r="K616" i="29"/>
  <c r="J616" i="29"/>
  <c r="I616" i="29"/>
  <c r="H616" i="29"/>
  <c r="G616" i="29"/>
  <c r="U615" i="29"/>
  <c r="U614" i="29" s="1"/>
  <c r="S615" i="29"/>
  <c r="S614" i="29" s="1"/>
  <c r="P615" i="29"/>
  <c r="P614" i="29" s="1"/>
  <c r="L615" i="29"/>
  <c r="T614" i="29"/>
  <c r="R614" i="29"/>
  <c r="Q614" i="29"/>
  <c r="O614" i="29"/>
  <c r="N614" i="29"/>
  <c r="M614" i="29"/>
  <c r="K614" i="29"/>
  <c r="J614" i="29"/>
  <c r="I614" i="29"/>
  <c r="H614" i="29"/>
  <c r="G614" i="29"/>
  <c r="L612" i="29"/>
  <c r="U611" i="29"/>
  <c r="T611" i="29"/>
  <c r="S611" i="29"/>
  <c r="R611" i="29"/>
  <c r="Q611" i="29"/>
  <c r="P611" i="29"/>
  <c r="O611" i="29"/>
  <c r="N611" i="29"/>
  <c r="M611" i="29"/>
  <c r="K611" i="29"/>
  <c r="J611" i="29"/>
  <c r="I611" i="29"/>
  <c r="L611" i="29" s="1"/>
  <c r="L610" i="29"/>
  <c r="U609" i="29"/>
  <c r="T609" i="29"/>
  <c r="S609" i="29"/>
  <c r="R609" i="29"/>
  <c r="Q609" i="29"/>
  <c r="P609" i="29"/>
  <c r="O609" i="29"/>
  <c r="N609" i="29"/>
  <c r="M609" i="29"/>
  <c r="K609" i="29"/>
  <c r="J609" i="29"/>
  <c r="I609" i="29"/>
  <c r="H609" i="29"/>
  <c r="G609" i="29"/>
  <c r="U608" i="29"/>
  <c r="U607" i="29" s="1"/>
  <c r="S608" i="29"/>
  <c r="S607" i="29" s="1"/>
  <c r="P608" i="29"/>
  <c r="P607" i="29" s="1"/>
  <c r="L608" i="29"/>
  <c r="T607" i="29"/>
  <c r="R607" i="29"/>
  <c r="Q607" i="29"/>
  <c r="O607" i="29"/>
  <c r="N607" i="29"/>
  <c r="M607" i="29"/>
  <c r="K607" i="29"/>
  <c r="J607" i="29"/>
  <c r="I607" i="29"/>
  <c r="H607" i="29"/>
  <c r="G607" i="29"/>
  <c r="U606" i="29"/>
  <c r="U605" i="29" s="1"/>
  <c r="S606" i="29"/>
  <c r="S605" i="29" s="1"/>
  <c r="P606" i="29"/>
  <c r="P605" i="29" s="1"/>
  <c r="L606" i="29"/>
  <c r="T605" i="29"/>
  <c r="R605" i="29"/>
  <c r="Q605" i="29"/>
  <c r="O605" i="29"/>
  <c r="N605" i="29"/>
  <c r="M605" i="29"/>
  <c r="K605" i="29"/>
  <c r="J605" i="29"/>
  <c r="I605" i="29"/>
  <c r="H605" i="29"/>
  <c r="G605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K594" i="29"/>
  <c r="J594" i="29"/>
  <c r="I594" i="29"/>
  <c r="L594" i="29" s="1"/>
  <c r="L591" i="29"/>
  <c r="U590" i="29"/>
  <c r="T590" i="29"/>
  <c r="S590" i="29"/>
  <c r="R590" i="29"/>
  <c r="Q590" i="29"/>
  <c r="P590" i="29"/>
  <c r="O590" i="29"/>
  <c r="N590" i="29"/>
  <c r="M590" i="29"/>
  <c r="K590" i="29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J588" i="29"/>
  <c r="I588" i="29"/>
  <c r="H588" i="29"/>
  <c r="G588" i="29"/>
  <c r="U587" i="29"/>
  <c r="U586" i="29" s="1"/>
  <c r="S587" i="29"/>
  <c r="S586" i="29" s="1"/>
  <c r="P587" i="29"/>
  <c r="P586" i="29" s="1"/>
  <c r="L587" i="29"/>
  <c r="T586" i="29"/>
  <c r="R586" i="29"/>
  <c r="Q586" i="29"/>
  <c r="O586" i="29"/>
  <c r="N586" i="29"/>
  <c r="M586" i="29"/>
  <c r="K586" i="29"/>
  <c r="J586" i="29"/>
  <c r="I586" i="29"/>
  <c r="H586" i="29"/>
  <c r="G586" i="29"/>
  <c r="U585" i="29"/>
  <c r="U584" i="29" s="1"/>
  <c r="S585" i="29"/>
  <c r="S584" i="29" s="1"/>
  <c r="P585" i="29"/>
  <c r="P584" i="29" s="1"/>
  <c r="L585" i="29"/>
  <c r="T584" i="29"/>
  <c r="R584" i="29"/>
  <c r="Q584" i="29"/>
  <c r="O584" i="29"/>
  <c r="N584" i="29"/>
  <c r="M584" i="29"/>
  <c r="K584" i="29"/>
  <c r="J584" i="29"/>
  <c r="I584" i="29"/>
  <c r="H584" i="29"/>
  <c r="G584" i="29"/>
  <c r="U582" i="29"/>
  <c r="U581" i="29" s="1"/>
  <c r="S582" i="29"/>
  <c r="S581" i="29" s="1"/>
  <c r="P582" i="29"/>
  <c r="P581" i="29" s="1"/>
  <c r="L582" i="29"/>
  <c r="T581" i="29"/>
  <c r="R581" i="29"/>
  <c r="Q581" i="29"/>
  <c r="O581" i="29"/>
  <c r="N581" i="29"/>
  <c r="M581" i="29"/>
  <c r="K581" i="29"/>
  <c r="J581" i="29"/>
  <c r="I581" i="29"/>
  <c r="H581" i="29"/>
  <c r="G581" i="29"/>
  <c r="U580" i="29"/>
  <c r="S580" i="29"/>
  <c r="P580" i="29"/>
  <c r="L580" i="29"/>
  <c r="U579" i="29"/>
  <c r="S579" i="29"/>
  <c r="P579" i="29"/>
  <c r="U578" i="29"/>
  <c r="S578" i="29"/>
  <c r="P578" i="29"/>
  <c r="L578" i="29"/>
  <c r="U577" i="29"/>
  <c r="S577" i="29"/>
  <c r="P577" i="29"/>
  <c r="L577" i="29"/>
  <c r="T576" i="29"/>
  <c r="R576" i="29"/>
  <c r="Q576" i="29"/>
  <c r="O576" i="29"/>
  <c r="N576" i="29"/>
  <c r="M576" i="29"/>
  <c r="K576" i="29"/>
  <c r="J576" i="29"/>
  <c r="I576" i="29"/>
  <c r="H576" i="29"/>
  <c r="G576" i="29"/>
  <c r="U575" i="29"/>
  <c r="U574" i="29" s="1"/>
  <c r="S575" i="29"/>
  <c r="S574" i="29" s="1"/>
  <c r="P575" i="29"/>
  <c r="P574" i="29" s="1"/>
  <c r="L575" i="29"/>
  <c r="T574" i="29"/>
  <c r="R574" i="29"/>
  <c r="Q574" i="29"/>
  <c r="O574" i="29"/>
  <c r="N574" i="29"/>
  <c r="M574" i="29"/>
  <c r="K574" i="29"/>
  <c r="J574" i="29"/>
  <c r="I574" i="29"/>
  <c r="H574" i="29"/>
  <c r="G574" i="29"/>
  <c r="U571" i="29"/>
  <c r="U570" i="29" s="1"/>
  <c r="U569" i="29" s="1"/>
  <c r="S571" i="29"/>
  <c r="S570" i="29" s="1"/>
  <c r="S569" i="29" s="1"/>
  <c r="P571" i="29"/>
  <c r="P570" i="29" s="1"/>
  <c r="P569" i="29" s="1"/>
  <c r="L571" i="29"/>
  <c r="T570" i="29"/>
  <c r="T569" i="29" s="1"/>
  <c r="R570" i="29"/>
  <c r="R569" i="29" s="1"/>
  <c r="Q570" i="29"/>
  <c r="Q569" i="29" s="1"/>
  <c r="O570" i="29"/>
  <c r="O569" i="29" s="1"/>
  <c r="N570" i="29"/>
  <c r="N569" i="29" s="1"/>
  <c r="M570" i="29"/>
  <c r="M569" i="29" s="1"/>
  <c r="K570" i="29"/>
  <c r="K569" i="29" s="1"/>
  <c r="J570" i="29"/>
  <c r="J569" i="29" s="1"/>
  <c r="I570" i="29"/>
  <c r="L570" i="29" s="1"/>
  <c r="H570" i="29"/>
  <c r="H569" i="29" s="1"/>
  <c r="G570" i="29"/>
  <c r="G569" i="29" s="1"/>
  <c r="L568" i="29"/>
  <c r="U567" i="29"/>
  <c r="U566" i="29" s="1"/>
  <c r="T567" i="29"/>
  <c r="T566" i="29" s="1"/>
  <c r="S567" i="29"/>
  <c r="S566" i="29" s="1"/>
  <c r="R567" i="29"/>
  <c r="R566" i="29" s="1"/>
  <c r="Q567" i="29"/>
  <c r="Q566" i="29" s="1"/>
  <c r="P567" i="29"/>
  <c r="P566" i="29" s="1"/>
  <c r="O567" i="29"/>
  <c r="O566" i="29" s="1"/>
  <c r="N567" i="29"/>
  <c r="N566" i="29" s="1"/>
  <c r="M567" i="29"/>
  <c r="M566" i="29" s="1"/>
  <c r="K567" i="29"/>
  <c r="K566" i="29" s="1"/>
  <c r="J567" i="29"/>
  <c r="J566" i="29" s="1"/>
  <c r="I567" i="29"/>
  <c r="L567" i="29" s="1"/>
  <c r="H567" i="29"/>
  <c r="H566" i="29" s="1"/>
  <c r="G567" i="29"/>
  <c r="G566" i="29" s="1"/>
  <c r="L565" i="29"/>
  <c r="U564" i="29"/>
  <c r="U563" i="29" s="1"/>
  <c r="T564" i="29"/>
  <c r="T563" i="29" s="1"/>
  <c r="S564" i="29"/>
  <c r="S563" i="29" s="1"/>
  <c r="R564" i="29"/>
  <c r="R563" i="29" s="1"/>
  <c r="Q564" i="29"/>
  <c r="Q563" i="29" s="1"/>
  <c r="P564" i="29"/>
  <c r="P563" i="29" s="1"/>
  <c r="O564" i="29"/>
  <c r="O563" i="29" s="1"/>
  <c r="N564" i="29"/>
  <c r="N563" i="29" s="1"/>
  <c r="M564" i="29"/>
  <c r="M563" i="29" s="1"/>
  <c r="K564" i="29"/>
  <c r="K563" i="29" s="1"/>
  <c r="J564" i="29"/>
  <c r="J563" i="29" s="1"/>
  <c r="I564" i="29"/>
  <c r="H564" i="29"/>
  <c r="H563" i="29" s="1"/>
  <c r="G564" i="29"/>
  <c r="G563" i="29" s="1"/>
  <c r="U562" i="29"/>
  <c r="S562" i="29"/>
  <c r="S561" i="29" s="1"/>
  <c r="P562" i="29"/>
  <c r="P561" i="29" s="1"/>
  <c r="L562" i="29"/>
  <c r="U561" i="29"/>
  <c r="T561" i="29"/>
  <c r="R561" i="29"/>
  <c r="Q561" i="29"/>
  <c r="O561" i="29"/>
  <c r="N561" i="29"/>
  <c r="M561" i="29"/>
  <c r="K561" i="29"/>
  <c r="J561" i="29"/>
  <c r="I561" i="29"/>
  <c r="H561" i="29"/>
  <c r="G561" i="29"/>
  <c r="U560" i="29"/>
  <c r="U559" i="29" s="1"/>
  <c r="U558" i="29" s="1"/>
  <c r="S560" i="29"/>
  <c r="S559" i="29" s="1"/>
  <c r="S558" i="29" s="1"/>
  <c r="P560" i="29"/>
  <c r="P559" i="29" s="1"/>
  <c r="P558" i="29" s="1"/>
  <c r="L560" i="29"/>
  <c r="T559" i="29"/>
  <c r="R559" i="29"/>
  <c r="Q559" i="29"/>
  <c r="O559" i="29"/>
  <c r="N559" i="29"/>
  <c r="M559" i="29"/>
  <c r="K559" i="29"/>
  <c r="J559" i="29"/>
  <c r="I559" i="29"/>
  <c r="H559" i="29"/>
  <c r="G559" i="29"/>
  <c r="U557" i="29"/>
  <c r="U556" i="29" s="1"/>
  <c r="S557" i="29"/>
  <c r="S556" i="29" s="1"/>
  <c r="P557" i="29"/>
  <c r="P556" i="29" s="1"/>
  <c r="L557" i="29"/>
  <c r="T556" i="29"/>
  <c r="R556" i="29"/>
  <c r="Q556" i="29"/>
  <c r="O556" i="29"/>
  <c r="N556" i="29"/>
  <c r="M556" i="29"/>
  <c r="K556" i="29"/>
  <c r="J556" i="29"/>
  <c r="I556" i="29"/>
  <c r="H556" i="29"/>
  <c r="G556" i="29"/>
  <c r="U555" i="29"/>
  <c r="U554" i="29" s="1"/>
  <c r="S555" i="29"/>
  <c r="S554" i="29" s="1"/>
  <c r="P555" i="29"/>
  <c r="P554" i="29" s="1"/>
  <c r="L555" i="29"/>
  <c r="T554" i="29"/>
  <c r="R554" i="29"/>
  <c r="Q554" i="29"/>
  <c r="O554" i="29"/>
  <c r="N554" i="29"/>
  <c r="M554" i="29"/>
  <c r="K554" i="29"/>
  <c r="J554" i="29"/>
  <c r="I554" i="29"/>
  <c r="H554" i="29"/>
  <c r="G554" i="29"/>
  <c r="U553" i="29"/>
  <c r="U552" i="29" s="1"/>
  <c r="S553" i="29"/>
  <c r="S552" i="29" s="1"/>
  <c r="P553" i="29"/>
  <c r="P552" i="29" s="1"/>
  <c r="L553" i="29"/>
  <c r="T552" i="29"/>
  <c r="R552" i="29"/>
  <c r="Q552" i="29"/>
  <c r="O552" i="29"/>
  <c r="N552" i="29"/>
  <c r="M552" i="29"/>
  <c r="K552" i="29"/>
  <c r="J552" i="29"/>
  <c r="I552" i="29"/>
  <c r="H552" i="29"/>
  <c r="G552" i="29"/>
  <c r="U550" i="29"/>
  <c r="U549" i="29" s="1"/>
  <c r="U548" i="29" s="1"/>
  <c r="S550" i="29"/>
  <c r="S549" i="29" s="1"/>
  <c r="S548" i="29" s="1"/>
  <c r="P550" i="29"/>
  <c r="P549" i="29" s="1"/>
  <c r="P548" i="29" s="1"/>
  <c r="L550" i="29"/>
  <c r="T549" i="29"/>
  <c r="T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H549" i="29"/>
  <c r="H548" i="29" s="1"/>
  <c r="G549" i="29"/>
  <c r="G548" i="29" s="1"/>
  <c r="U547" i="29"/>
  <c r="U546" i="29" s="1"/>
  <c r="U545" i="29" s="1"/>
  <c r="S547" i="29"/>
  <c r="S546" i="29" s="1"/>
  <c r="S545" i="29" s="1"/>
  <c r="P547" i="29"/>
  <c r="P546" i="29" s="1"/>
  <c r="P545" i="29" s="1"/>
  <c r="L547" i="29"/>
  <c r="T546" i="29"/>
  <c r="T545" i="29" s="1"/>
  <c r="R546" i="29"/>
  <c r="R545" i="29" s="1"/>
  <c r="Q546" i="29"/>
  <c r="Q545" i="29" s="1"/>
  <c r="O546" i="29"/>
  <c r="O545" i="29" s="1"/>
  <c r="N546" i="29"/>
  <c r="N545" i="29" s="1"/>
  <c r="M546" i="29"/>
  <c r="M545" i="29" s="1"/>
  <c r="K546" i="29"/>
  <c r="K545" i="29" s="1"/>
  <c r="J546" i="29"/>
  <c r="J545" i="29" s="1"/>
  <c r="I546" i="29"/>
  <c r="L546" i="29" s="1"/>
  <c r="H546" i="29"/>
  <c r="H545" i="29" s="1"/>
  <c r="G546" i="29"/>
  <c r="G545" i="29" s="1"/>
  <c r="U544" i="29"/>
  <c r="U543" i="29" s="1"/>
  <c r="U542" i="29" s="1"/>
  <c r="S544" i="29"/>
  <c r="S543" i="29" s="1"/>
  <c r="S542" i="29" s="1"/>
  <c r="P544" i="29"/>
  <c r="P543" i="29" s="1"/>
  <c r="P542" i="29" s="1"/>
  <c r="L544" i="29"/>
  <c r="T543" i="29"/>
  <c r="T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H543" i="29"/>
  <c r="H542" i="29" s="1"/>
  <c r="G543" i="29"/>
  <c r="G542" i="29" s="1"/>
  <c r="U541" i="29"/>
  <c r="U540" i="29" s="1"/>
  <c r="U539" i="29" s="1"/>
  <c r="S541" i="29"/>
  <c r="S540" i="29" s="1"/>
  <c r="S539" i="29" s="1"/>
  <c r="P541" i="29"/>
  <c r="P540" i="29" s="1"/>
  <c r="P539" i="29" s="1"/>
  <c r="L541" i="29"/>
  <c r="T540" i="29"/>
  <c r="T539" i="29" s="1"/>
  <c r="R540" i="29"/>
  <c r="R539" i="29" s="1"/>
  <c r="Q540" i="29"/>
  <c r="Q539" i="29" s="1"/>
  <c r="O540" i="29"/>
  <c r="O539" i="29" s="1"/>
  <c r="N540" i="29"/>
  <c r="N539" i="29" s="1"/>
  <c r="M540" i="29"/>
  <c r="M539" i="29" s="1"/>
  <c r="K540" i="29"/>
  <c r="K539" i="29" s="1"/>
  <c r="J540" i="29"/>
  <c r="J539" i="29" s="1"/>
  <c r="I540" i="29"/>
  <c r="H540" i="29"/>
  <c r="H539" i="29" s="1"/>
  <c r="G540" i="29"/>
  <c r="G539" i="29" s="1"/>
  <c r="U538" i="29"/>
  <c r="U537" i="29" s="1"/>
  <c r="U536" i="29" s="1"/>
  <c r="S538" i="29"/>
  <c r="S537" i="29" s="1"/>
  <c r="S536" i="29" s="1"/>
  <c r="P538" i="29"/>
  <c r="P537" i="29" s="1"/>
  <c r="P536" i="29" s="1"/>
  <c r="L538" i="29"/>
  <c r="T537" i="29"/>
  <c r="T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H537" i="29"/>
  <c r="H536" i="29" s="1"/>
  <c r="G537" i="29"/>
  <c r="G536" i="29" s="1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Q533" i="29" s="1"/>
  <c r="O534" i="29"/>
  <c r="O533" i="29" s="1"/>
  <c r="N534" i="29"/>
  <c r="N533" i="29" s="1"/>
  <c r="M534" i="29"/>
  <c r="M533" i="29" s="1"/>
  <c r="K534" i="29"/>
  <c r="K533" i="29" s="1"/>
  <c r="J534" i="29"/>
  <c r="J533" i="29" s="1"/>
  <c r="I534" i="29"/>
  <c r="L534" i="29" s="1"/>
  <c r="H534" i="29"/>
  <c r="H533" i="29" s="1"/>
  <c r="G534" i="29"/>
  <c r="G533" i="29" s="1"/>
  <c r="U532" i="29"/>
  <c r="U531" i="29" s="1"/>
  <c r="S532" i="29"/>
  <c r="S531" i="29" s="1"/>
  <c r="P532" i="29"/>
  <c r="P531" i="29" s="1"/>
  <c r="L532" i="29"/>
  <c r="T531" i="29"/>
  <c r="R531" i="29"/>
  <c r="Q531" i="29"/>
  <c r="O531" i="29"/>
  <c r="N531" i="29"/>
  <c r="M531" i="29"/>
  <c r="K531" i="29"/>
  <c r="J531" i="29"/>
  <c r="I531" i="29"/>
  <c r="H531" i="29"/>
  <c r="G531" i="29"/>
  <c r="U530" i="29"/>
  <c r="U529" i="29" s="1"/>
  <c r="S530" i="29"/>
  <c r="S529" i="29" s="1"/>
  <c r="P530" i="29"/>
  <c r="P529" i="29" s="1"/>
  <c r="L530" i="29"/>
  <c r="T529" i="29"/>
  <c r="R529" i="29"/>
  <c r="Q529" i="29"/>
  <c r="O529" i="29"/>
  <c r="N529" i="29"/>
  <c r="M529" i="29"/>
  <c r="K529" i="29"/>
  <c r="J529" i="29"/>
  <c r="I529" i="29"/>
  <c r="H529" i="29"/>
  <c r="G529" i="29"/>
  <c r="U527" i="29"/>
  <c r="U526" i="29" s="1"/>
  <c r="S527" i="29"/>
  <c r="S526" i="29" s="1"/>
  <c r="P527" i="29"/>
  <c r="P526" i="29" s="1"/>
  <c r="L527" i="29"/>
  <c r="T526" i="29"/>
  <c r="R526" i="29"/>
  <c r="Q526" i="29"/>
  <c r="O526" i="29"/>
  <c r="N526" i="29"/>
  <c r="M526" i="29"/>
  <c r="K526" i="29"/>
  <c r="J526" i="29"/>
  <c r="I526" i="29"/>
  <c r="H526" i="29"/>
  <c r="G526" i="29"/>
  <c r="U525" i="29"/>
  <c r="U524" i="29" s="1"/>
  <c r="S525" i="29"/>
  <c r="S524" i="29" s="1"/>
  <c r="P525" i="29"/>
  <c r="P524" i="29" s="1"/>
  <c r="L525" i="29"/>
  <c r="T524" i="29"/>
  <c r="R524" i="29"/>
  <c r="Q524" i="29"/>
  <c r="O524" i="29"/>
  <c r="N524" i="29"/>
  <c r="M524" i="29"/>
  <c r="K524" i="29"/>
  <c r="J524" i="29"/>
  <c r="I524" i="29"/>
  <c r="H524" i="29"/>
  <c r="G524" i="29"/>
  <c r="U522" i="29"/>
  <c r="U521" i="29" s="1"/>
  <c r="S522" i="29"/>
  <c r="S521" i="29" s="1"/>
  <c r="P522" i="29"/>
  <c r="P521" i="29" s="1"/>
  <c r="L522" i="29"/>
  <c r="T521" i="29"/>
  <c r="R521" i="29"/>
  <c r="Q521" i="29"/>
  <c r="O521" i="29"/>
  <c r="N521" i="29"/>
  <c r="M521" i="29"/>
  <c r="K521" i="29"/>
  <c r="J521" i="29"/>
  <c r="I521" i="29"/>
  <c r="H521" i="29"/>
  <c r="G521" i="29"/>
  <c r="U520" i="29"/>
  <c r="U519" i="29" s="1"/>
  <c r="S520" i="29"/>
  <c r="S519" i="29" s="1"/>
  <c r="P520" i="29"/>
  <c r="P519" i="29" s="1"/>
  <c r="L520" i="29"/>
  <c r="T519" i="29"/>
  <c r="R519" i="29"/>
  <c r="Q519" i="29"/>
  <c r="O519" i="29"/>
  <c r="N519" i="29"/>
  <c r="M519" i="29"/>
  <c r="K519" i="29"/>
  <c r="J519" i="29"/>
  <c r="I519" i="29"/>
  <c r="H519" i="29"/>
  <c r="G519" i="29"/>
  <c r="U517" i="29"/>
  <c r="S517" i="29"/>
  <c r="P517" i="29"/>
  <c r="L517" i="29"/>
  <c r="U516" i="29"/>
  <c r="S516" i="29"/>
  <c r="P516" i="29"/>
  <c r="L516" i="29"/>
  <c r="T515" i="29"/>
  <c r="R515" i="29"/>
  <c r="Q515" i="29"/>
  <c r="O515" i="29"/>
  <c r="N515" i="29"/>
  <c r="M515" i="29"/>
  <c r="K515" i="29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L511" i="29"/>
  <c r="T510" i="29"/>
  <c r="R510" i="29"/>
  <c r="Q510" i="29"/>
  <c r="O510" i="29"/>
  <c r="N510" i="29"/>
  <c r="M510" i="29"/>
  <c r="K510" i="29"/>
  <c r="J510" i="29"/>
  <c r="I510" i="29"/>
  <c r="H510" i="29"/>
  <c r="G510" i="29"/>
  <c r="U509" i="29"/>
  <c r="U508" i="29" s="1"/>
  <c r="S509" i="29"/>
  <c r="S508" i="29" s="1"/>
  <c r="P509" i="29"/>
  <c r="P508" i="29" s="1"/>
  <c r="L509" i="29"/>
  <c r="T508" i="29"/>
  <c r="R508" i="29"/>
  <c r="Q508" i="29"/>
  <c r="O508" i="29"/>
  <c r="N508" i="29"/>
  <c r="M508" i="29"/>
  <c r="K508" i="29"/>
  <c r="J508" i="29"/>
  <c r="I508" i="29"/>
  <c r="H508" i="29"/>
  <c r="G508" i="29"/>
  <c r="U507" i="29"/>
  <c r="U506" i="29" s="1"/>
  <c r="S507" i="29"/>
  <c r="S506" i="29" s="1"/>
  <c r="P507" i="29"/>
  <c r="P506" i="29" s="1"/>
  <c r="L507" i="29"/>
  <c r="T506" i="29"/>
  <c r="R506" i="29"/>
  <c r="Q506" i="29"/>
  <c r="O506" i="29"/>
  <c r="N506" i="29"/>
  <c r="M506" i="29"/>
  <c r="K506" i="29"/>
  <c r="J506" i="29"/>
  <c r="I506" i="29"/>
  <c r="H506" i="29"/>
  <c r="G506" i="29"/>
  <c r="L503" i="29"/>
  <c r="U502" i="29"/>
  <c r="T502" i="29"/>
  <c r="S502" i="29"/>
  <c r="R502" i="29"/>
  <c r="Q502" i="29"/>
  <c r="P502" i="29"/>
  <c r="O502" i="29"/>
  <c r="N502" i="29"/>
  <c r="M502" i="29"/>
  <c r="K502" i="29"/>
  <c r="J502" i="29"/>
  <c r="I502" i="29"/>
  <c r="H502" i="29"/>
  <c r="G502" i="29"/>
  <c r="U501" i="29"/>
  <c r="U500" i="29" s="1"/>
  <c r="S501" i="29"/>
  <c r="S500" i="29" s="1"/>
  <c r="P501" i="29"/>
  <c r="P500" i="29" s="1"/>
  <c r="L501" i="29"/>
  <c r="T500" i="29"/>
  <c r="R500" i="29"/>
  <c r="Q500" i="29"/>
  <c r="O500" i="29"/>
  <c r="N500" i="29"/>
  <c r="M500" i="29"/>
  <c r="K500" i="29"/>
  <c r="J500" i="29"/>
  <c r="I500" i="29"/>
  <c r="H500" i="29"/>
  <c r="G500" i="29"/>
  <c r="U498" i="29"/>
  <c r="U497" i="29" s="1"/>
  <c r="U496" i="29" s="1"/>
  <c r="S498" i="29"/>
  <c r="S497" i="29" s="1"/>
  <c r="S496" i="29" s="1"/>
  <c r="P498" i="29"/>
  <c r="P497" i="29" s="1"/>
  <c r="P496" i="29" s="1"/>
  <c r="L498" i="29"/>
  <c r="T497" i="29"/>
  <c r="T496" i="29" s="1"/>
  <c r="R497" i="29"/>
  <c r="R496" i="29" s="1"/>
  <c r="Q497" i="29"/>
  <c r="Q496" i="29" s="1"/>
  <c r="O497" i="29"/>
  <c r="O496" i="29" s="1"/>
  <c r="N497" i="29"/>
  <c r="N496" i="29" s="1"/>
  <c r="M497" i="29"/>
  <c r="M496" i="29" s="1"/>
  <c r="K497" i="29"/>
  <c r="K496" i="29" s="1"/>
  <c r="J497" i="29"/>
  <c r="J496" i="29" s="1"/>
  <c r="I497" i="29"/>
  <c r="I496" i="29" s="1"/>
  <c r="H497" i="29"/>
  <c r="H496" i="29" s="1"/>
  <c r="G497" i="29"/>
  <c r="G496" i="29" s="1"/>
  <c r="U495" i="29"/>
  <c r="U494" i="29" s="1"/>
  <c r="U493" i="29" s="1"/>
  <c r="S495" i="29"/>
  <c r="S494" i="29" s="1"/>
  <c r="S493" i="29" s="1"/>
  <c r="P495" i="29"/>
  <c r="P494" i="29" s="1"/>
  <c r="P493" i="29" s="1"/>
  <c r="L495" i="29"/>
  <c r="T494" i="29"/>
  <c r="T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H494" i="29"/>
  <c r="H493" i="29" s="1"/>
  <c r="G494" i="29"/>
  <c r="G493" i="29" s="1"/>
  <c r="U492" i="29"/>
  <c r="U491" i="29" s="1"/>
  <c r="S492" i="29"/>
  <c r="S491" i="29" s="1"/>
  <c r="P492" i="29"/>
  <c r="P491" i="29" s="1"/>
  <c r="L492" i="29"/>
  <c r="T491" i="29"/>
  <c r="R491" i="29"/>
  <c r="Q491" i="29"/>
  <c r="O491" i="29"/>
  <c r="N491" i="29"/>
  <c r="M491" i="29"/>
  <c r="K491" i="29"/>
  <c r="J491" i="29"/>
  <c r="I491" i="29"/>
  <c r="H491" i="29"/>
  <c r="H488" i="29" s="1"/>
  <c r="G491" i="29"/>
  <c r="G488" i="29" s="1"/>
  <c r="U490" i="29"/>
  <c r="U489" i="29" s="1"/>
  <c r="S490" i="29"/>
  <c r="S489" i="29" s="1"/>
  <c r="P490" i="29"/>
  <c r="P489" i="29" s="1"/>
  <c r="L490" i="29"/>
  <c r="T489" i="29"/>
  <c r="R489" i="29"/>
  <c r="Q489" i="29"/>
  <c r="O489" i="29"/>
  <c r="N489" i="29"/>
  <c r="M489" i="29"/>
  <c r="K489" i="29"/>
  <c r="J489" i="29"/>
  <c r="I489" i="29"/>
  <c r="L489" i="29" s="1"/>
  <c r="U487" i="29"/>
  <c r="U486" i="29" s="1"/>
  <c r="U485" i="29" s="1"/>
  <c r="S487" i="29"/>
  <c r="S486" i="29" s="1"/>
  <c r="S485" i="29" s="1"/>
  <c r="P487" i="29"/>
  <c r="P486" i="29" s="1"/>
  <c r="P485" i="29" s="1"/>
  <c r="L487" i="29"/>
  <c r="T486" i="29"/>
  <c r="T485" i="29" s="1"/>
  <c r="R486" i="29"/>
  <c r="R485" i="29" s="1"/>
  <c r="Q486" i="29"/>
  <c r="Q485" i="29" s="1"/>
  <c r="O486" i="29"/>
  <c r="O485" i="29" s="1"/>
  <c r="N486" i="29"/>
  <c r="N485" i="29" s="1"/>
  <c r="M486" i="29"/>
  <c r="M485" i="29" s="1"/>
  <c r="K486" i="29"/>
  <c r="K485" i="29" s="1"/>
  <c r="J486" i="29"/>
  <c r="J485" i="29" s="1"/>
  <c r="I486" i="29"/>
  <c r="H486" i="29"/>
  <c r="H485" i="29" s="1"/>
  <c r="G486" i="29"/>
  <c r="G485" i="29" s="1"/>
  <c r="U484" i="29"/>
  <c r="U483" i="29" s="1"/>
  <c r="S484" i="29"/>
  <c r="S483" i="29" s="1"/>
  <c r="P484" i="29"/>
  <c r="P483" i="29" s="1"/>
  <c r="L484" i="29"/>
  <c r="T483" i="29"/>
  <c r="R483" i="29"/>
  <c r="Q483" i="29"/>
  <c r="O483" i="29"/>
  <c r="N483" i="29"/>
  <c r="M483" i="29"/>
  <c r="K483" i="29"/>
  <c r="J483" i="29"/>
  <c r="I483" i="29"/>
  <c r="H483" i="29"/>
  <c r="G483" i="29"/>
  <c r="U482" i="29"/>
  <c r="U481" i="29" s="1"/>
  <c r="S482" i="29"/>
  <c r="S481" i="29" s="1"/>
  <c r="P482" i="29"/>
  <c r="P481" i="29" s="1"/>
  <c r="L482" i="29"/>
  <c r="T481" i="29"/>
  <c r="R481" i="29"/>
  <c r="Q481" i="29"/>
  <c r="O481" i="29"/>
  <c r="N481" i="29"/>
  <c r="M481" i="29"/>
  <c r="K481" i="29"/>
  <c r="J481" i="29"/>
  <c r="I481" i="29"/>
  <c r="H481" i="29"/>
  <c r="G481" i="29"/>
  <c r="U479" i="29"/>
  <c r="U478" i="29" s="1"/>
  <c r="U477" i="29" s="1"/>
  <c r="S479" i="29"/>
  <c r="S478" i="29" s="1"/>
  <c r="S477" i="29" s="1"/>
  <c r="P479" i="29"/>
  <c r="P478" i="29" s="1"/>
  <c r="P477" i="29" s="1"/>
  <c r="L479" i="29"/>
  <c r="T478" i="29"/>
  <c r="T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H477" i="29" s="1"/>
  <c r="G478" i="29"/>
  <c r="G477" i="29" s="1"/>
  <c r="U476" i="29"/>
  <c r="U475" i="29" s="1"/>
  <c r="U474" i="29" s="1"/>
  <c r="S476" i="29"/>
  <c r="P476" i="29"/>
  <c r="P475" i="29" s="1"/>
  <c r="P474" i="29" s="1"/>
  <c r="L476" i="29"/>
  <c r="T475" i="29"/>
  <c r="T474" i="29" s="1"/>
  <c r="S475" i="29"/>
  <c r="S474" i="29" s="1"/>
  <c r="R475" i="29"/>
  <c r="R474" i="29" s="1"/>
  <c r="Q475" i="29"/>
  <c r="Q474" i="29" s="1"/>
  <c r="O475" i="29"/>
  <c r="O474" i="29" s="1"/>
  <c r="N475" i="29"/>
  <c r="N474" i="29" s="1"/>
  <c r="M475" i="29"/>
  <c r="M474" i="29" s="1"/>
  <c r="K475" i="29"/>
  <c r="K474" i="29" s="1"/>
  <c r="J475" i="29"/>
  <c r="J474" i="29" s="1"/>
  <c r="I475" i="29"/>
  <c r="I474" i="29" s="1"/>
  <c r="H475" i="29"/>
  <c r="H474" i="29" s="1"/>
  <c r="G475" i="29"/>
  <c r="G474" i="29" s="1"/>
  <c r="U473" i="29"/>
  <c r="U472" i="29" s="1"/>
  <c r="U471" i="29" s="1"/>
  <c r="S473" i="29"/>
  <c r="S472" i="29" s="1"/>
  <c r="S471" i="29" s="1"/>
  <c r="P473" i="29"/>
  <c r="P472" i="29" s="1"/>
  <c r="P471" i="29" s="1"/>
  <c r="L473" i="29"/>
  <c r="T472" i="29"/>
  <c r="T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H471" i="29" s="1"/>
  <c r="G472" i="29"/>
  <c r="G471" i="29" s="1"/>
  <c r="U470" i="29"/>
  <c r="U469" i="29" s="1"/>
  <c r="U468" i="29" s="1"/>
  <c r="S470" i="29"/>
  <c r="S469" i="29" s="1"/>
  <c r="S468" i="29" s="1"/>
  <c r="P470" i="29"/>
  <c r="P469" i="29" s="1"/>
  <c r="P468" i="29" s="1"/>
  <c r="L470" i="29"/>
  <c r="T469" i="29"/>
  <c r="T468" i="29" s="1"/>
  <c r="R469" i="29"/>
  <c r="R468" i="29" s="1"/>
  <c r="Q469" i="29"/>
  <c r="Q468" i="29" s="1"/>
  <c r="O469" i="29"/>
  <c r="O468" i="29" s="1"/>
  <c r="N469" i="29"/>
  <c r="N468" i="29" s="1"/>
  <c r="M469" i="29"/>
  <c r="M468" i="29" s="1"/>
  <c r="K469" i="29"/>
  <c r="K468" i="29" s="1"/>
  <c r="J469" i="29"/>
  <c r="J468" i="29" s="1"/>
  <c r="I469" i="29"/>
  <c r="I468" i="29" s="1"/>
  <c r="H469" i="29"/>
  <c r="H468" i="29" s="1"/>
  <c r="G469" i="29"/>
  <c r="G468" i="29" s="1"/>
  <c r="U465" i="29"/>
  <c r="U464" i="29" s="1"/>
  <c r="S465" i="29"/>
  <c r="S464" i="29" s="1"/>
  <c r="P465" i="29"/>
  <c r="P464" i="29" s="1"/>
  <c r="L465" i="29"/>
  <c r="T464" i="29"/>
  <c r="R464" i="29"/>
  <c r="Q464" i="29"/>
  <c r="O464" i="29"/>
  <c r="N464" i="29"/>
  <c r="M464" i="29"/>
  <c r="K464" i="29"/>
  <c r="J464" i="29"/>
  <c r="I464" i="29"/>
  <c r="H464" i="29"/>
  <c r="G464" i="29"/>
  <c r="U463" i="29"/>
  <c r="S463" i="29"/>
  <c r="P463" i="29"/>
  <c r="L463" i="29"/>
  <c r="U462" i="29"/>
  <c r="S462" i="29"/>
  <c r="P462" i="29"/>
  <c r="L462" i="29"/>
  <c r="T461" i="29"/>
  <c r="R461" i="29"/>
  <c r="Q461" i="29"/>
  <c r="O461" i="29"/>
  <c r="N461" i="29"/>
  <c r="M461" i="29"/>
  <c r="K461" i="29"/>
  <c r="J461" i="29"/>
  <c r="I461" i="29"/>
  <c r="H461" i="29"/>
  <c r="G461" i="29"/>
  <c r="U460" i="29"/>
  <c r="S460" i="29"/>
  <c r="P460" i="29"/>
  <c r="L460" i="29"/>
  <c r="U459" i="29"/>
  <c r="U458" i="29" s="1"/>
  <c r="S459" i="29"/>
  <c r="P459" i="29"/>
  <c r="L459" i="29"/>
  <c r="T458" i="29"/>
  <c r="R458" i="29"/>
  <c r="Q458" i="29"/>
  <c r="O458" i="29"/>
  <c r="N458" i="29"/>
  <c r="M458" i="29"/>
  <c r="K458" i="29"/>
  <c r="J458" i="29"/>
  <c r="I458" i="29"/>
  <c r="H458" i="29"/>
  <c r="G458" i="29"/>
  <c r="U457" i="29"/>
  <c r="U456" i="29" s="1"/>
  <c r="S457" i="29"/>
  <c r="S456" i="29" s="1"/>
  <c r="P457" i="29"/>
  <c r="P456" i="29" s="1"/>
  <c r="L457" i="29"/>
  <c r="T456" i="29"/>
  <c r="R456" i="29"/>
  <c r="Q456" i="29"/>
  <c r="O456" i="29"/>
  <c r="N456" i="29"/>
  <c r="M456" i="29"/>
  <c r="K456" i="29"/>
  <c r="J456" i="29"/>
  <c r="I456" i="29"/>
  <c r="H456" i="29"/>
  <c r="G456" i="29"/>
  <c r="U454" i="29"/>
  <c r="U453" i="29" s="1"/>
  <c r="S454" i="29"/>
  <c r="S453" i="29" s="1"/>
  <c r="P454" i="29"/>
  <c r="P453" i="29" s="1"/>
  <c r="L454" i="29"/>
  <c r="T453" i="29"/>
  <c r="R453" i="29"/>
  <c r="Q453" i="29"/>
  <c r="O453" i="29"/>
  <c r="N453" i="29"/>
  <c r="M453" i="29"/>
  <c r="K453" i="29"/>
  <c r="J453" i="29"/>
  <c r="I453" i="29"/>
  <c r="H453" i="29"/>
  <c r="G453" i="29"/>
  <c r="U452" i="29"/>
  <c r="U451" i="29" s="1"/>
  <c r="S452" i="29"/>
  <c r="S451" i="29" s="1"/>
  <c r="P452" i="29"/>
  <c r="P451" i="29" s="1"/>
  <c r="L452" i="29"/>
  <c r="T451" i="29"/>
  <c r="R451" i="29"/>
  <c r="Q451" i="29"/>
  <c r="O451" i="29"/>
  <c r="N451" i="29"/>
  <c r="M451" i="29"/>
  <c r="K451" i="29"/>
  <c r="J451" i="29"/>
  <c r="I451" i="29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P448" i="29"/>
  <c r="P447" i="29" s="1"/>
  <c r="L448" i="29"/>
  <c r="T447" i="29"/>
  <c r="R447" i="29"/>
  <c r="Q447" i="29"/>
  <c r="O447" i="29"/>
  <c r="N447" i="29"/>
  <c r="M447" i="29"/>
  <c r="K447" i="29"/>
  <c r="J447" i="29"/>
  <c r="I447" i="29"/>
  <c r="H447" i="29"/>
  <c r="G447" i="29"/>
  <c r="U445" i="29"/>
  <c r="U444" i="29" s="1"/>
  <c r="S445" i="29"/>
  <c r="S444" i="29" s="1"/>
  <c r="P445" i="29"/>
  <c r="P444" i="29" s="1"/>
  <c r="L445" i="29"/>
  <c r="T444" i="29"/>
  <c r="R444" i="29"/>
  <c r="Q444" i="29"/>
  <c r="O444" i="29"/>
  <c r="N444" i="29"/>
  <c r="M444" i="29"/>
  <c r="K444" i="29"/>
  <c r="J444" i="29"/>
  <c r="I444" i="29"/>
  <c r="L444" i="29" s="1"/>
  <c r="H444" i="29"/>
  <c r="G444" i="29"/>
  <c r="U443" i="29"/>
  <c r="U442" i="29" s="1"/>
  <c r="S443" i="29"/>
  <c r="S442" i="29" s="1"/>
  <c r="P443" i="29"/>
  <c r="P442" i="29" s="1"/>
  <c r="L443" i="29"/>
  <c r="T442" i="29"/>
  <c r="R442" i="29"/>
  <c r="Q442" i="29"/>
  <c r="O442" i="29"/>
  <c r="N442" i="29"/>
  <c r="M442" i="29"/>
  <c r="K442" i="29"/>
  <c r="J442" i="29"/>
  <c r="I442" i="29"/>
  <c r="H442" i="29"/>
  <c r="G442" i="29"/>
  <c r="U441" i="29"/>
  <c r="U440" i="29" s="1"/>
  <c r="S441" i="29"/>
  <c r="S440" i="29" s="1"/>
  <c r="P441" i="29"/>
  <c r="P440" i="29" s="1"/>
  <c r="L441" i="29"/>
  <c r="T440" i="29"/>
  <c r="R440" i="29"/>
  <c r="Q440" i="29"/>
  <c r="O440" i="29"/>
  <c r="N440" i="29"/>
  <c r="M440" i="29"/>
  <c r="K440" i="29"/>
  <c r="J440" i="29"/>
  <c r="I440" i="29"/>
  <c r="H440" i="29"/>
  <c r="G440" i="29"/>
  <c r="U439" i="29"/>
  <c r="U438" i="29" s="1"/>
  <c r="S439" i="29"/>
  <c r="S438" i="29" s="1"/>
  <c r="P439" i="29"/>
  <c r="P438" i="29" s="1"/>
  <c r="L439" i="29"/>
  <c r="T438" i="29"/>
  <c r="R438" i="29"/>
  <c r="Q438" i="29"/>
  <c r="O438" i="29"/>
  <c r="N438" i="29"/>
  <c r="M438" i="29"/>
  <c r="K438" i="29"/>
  <c r="J438" i="29"/>
  <c r="I438" i="29"/>
  <c r="L438" i="29" s="1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L435" i="29"/>
  <c r="T434" i="29"/>
  <c r="R434" i="29"/>
  <c r="Q434" i="29"/>
  <c r="O434" i="29"/>
  <c r="N434" i="29"/>
  <c r="M434" i="29"/>
  <c r="K434" i="29"/>
  <c r="J434" i="29"/>
  <c r="I434" i="29"/>
  <c r="H434" i="29"/>
  <c r="G434" i="29"/>
  <c r="U432" i="29"/>
  <c r="U431" i="29" s="1"/>
  <c r="S432" i="29"/>
  <c r="S431" i="29" s="1"/>
  <c r="P432" i="29"/>
  <c r="P431" i="29" s="1"/>
  <c r="L432" i="29"/>
  <c r="T431" i="29"/>
  <c r="R431" i="29"/>
  <c r="Q431" i="29"/>
  <c r="O431" i="29"/>
  <c r="N431" i="29"/>
  <c r="M431" i="29"/>
  <c r="K431" i="29"/>
  <c r="J431" i="29"/>
  <c r="I431" i="29"/>
  <c r="H431" i="29"/>
  <c r="G431" i="29"/>
  <c r="U430" i="29"/>
  <c r="U429" i="29" s="1"/>
  <c r="S430" i="29"/>
  <c r="S429" i="29" s="1"/>
  <c r="P430" i="29"/>
  <c r="P429" i="29" s="1"/>
  <c r="L430" i="29"/>
  <c r="T429" i="29"/>
  <c r="R429" i="29"/>
  <c r="Q429" i="29"/>
  <c r="O429" i="29"/>
  <c r="N429" i="29"/>
  <c r="M429" i="29"/>
  <c r="K429" i="29"/>
  <c r="J429" i="29"/>
  <c r="I429" i="29"/>
  <c r="H429" i="29"/>
  <c r="G429" i="29"/>
  <c r="U428" i="29"/>
  <c r="S428" i="29"/>
  <c r="P428" i="29"/>
  <c r="L428" i="29"/>
  <c r="U427" i="29"/>
  <c r="S427" i="29"/>
  <c r="P427" i="29"/>
  <c r="L427" i="29"/>
  <c r="T426" i="29"/>
  <c r="R426" i="29"/>
  <c r="Q426" i="29"/>
  <c r="O426" i="29"/>
  <c r="N426" i="29"/>
  <c r="M426" i="29"/>
  <c r="K426" i="29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L422" i="29"/>
  <c r="T421" i="29"/>
  <c r="R421" i="29"/>
  <c r="Q421" i="29"/>
  <c r="O421" i="29"/>
  <c r="N421" i="29"/>
  <c r="M421" i="29"/>
  <c r="K421" i="29"/>
  <c r="J421" i="29"/>
  <c r="I421" i="29"/>
  <c r="H421" i="29"/>
  <c r="G421" i="29"/>
  <c r="U420" i="29"/>
  <c r="U419" i="29" s="1"/>
  <c r="S420" i="29"/>
  <c r="S419" i="29" s="1"/>
  <c r="P420" i="29"/>
  <c r="P419" i="29" s="1"/>
  <c r="L420" i="29"/>
  <c r="T419" i="29"/>
  <c r="R419" i="29"/>
  <c r="Q419" i="29"/>
  <c r="O419" i="29"/>
  <c r="N419" i="29"/>
  <c r="M419" i="29"/>
  <c r="K419" i="29"/>
  <c r="J419" i="29"/>
  <c r="I419" i="29"/>
  <c r="H419" i="29"/>
  <c r="G419" i="29"/>
  <c r="U417" i="29"/>
  <c r="U416" i="29" s="1"/>
  <c r="S417" i="29"/>
  <c r="S416" i="29" s="1"/>
  <c r="P417" i="29"/>
  <c r="P416" i="29" s="1"/>
  <c r="L417" i="29"/>
  <c r="T416" i="29"/>
  <c r="R416" i="29"/>
  <c r="Q416" i="29"/>
  <c r="O416" i="29"/>
  <c r="N416" i="29"/>
  <c r="M416" i="29"/>
  <c r="K416" i="29"/>
  <c r="J416" i="29"/>
  <c r="I416" i="29"/>
  <c r="H416" i="29"/>
  <c r="G416" i="29"/>
  <c r="U415" i="29"/>
  <c r="U414" i="29" s="1"/>
  <c r="S415" i="29"/>
  <c r="S414" i="29" s="1"/>
  <c r="P415" i="29"/>
  <c r="P414" i="29" s="1"/>
  <c r="L415" i="29"/>
  <c r="T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L412" i="29"/>
  <c r="T411" i="29"/>
  <c r="R411" i="29"/>
  <c r="Q411" i="29"/>
  <c r="O411" i="29"/>
  <c r="N411" i="29"/>
  <c r="M411" i="29"/>
  <c r="K411" i="29"/>
  <c r="J411" i="29"/>
  <c r="I411" i="29"/>
  <c r="H411" i="29"/>
  <c r="G411" i="29"/>
  <c r="U410" i="29"/>
  <c r="U409" i="29" s="1"/>
  <c r="S410" i="29"/>
  <c r="S409" i="29" s="1"/>
  <c r="P410" i="29"/>
  <c r="P409" i="29" s="1"/>
  <c r="L410" i="29"/>
  <c r="T409" i="29"/>
  <c r="R409" i="29"/>
  <c r="Q409" i="29"/>
  <c r="O409" i="29"/>
  <c r="N409" i="29"/>
  <c r="M409" i="29"/>
  <c r="K409" i="29"/>
  <c r="J409" i="29"/>
  <c r="I409" i="29"/>
  <c r="H409" i="29"/>
  <c r="G409" i="29"/>
  <c r="U408" i="29"/>
  <c r="U407" i="29" s="1"/>
  <c r="S408" i="29"/>
  <c r="S407" i="29" s="1"/>
  <c r="P408" i="29"/>
  <c r="P407" i="29" s="1"/>
  <c r="L408" i="29"/>
  <c r="T407" i="29"/>
  <c r="R407" i="29"/>
  <c r="Q407" i="29"/>
  <c r="O407" i="29"/>
  <c r="N407" i="29"/>
  <c r="M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L405" i="29"/>
  <c r="T404" i="29"/>
  <c r="R404" i="29"/>
  <c r="Q404" i="29"/>
  <c r="O404" i="29"/>
  <c r="N404" i="29"/>
  <c r="M404" i="29"/>
  <c r="K404" i="29"/>
  <c r="J404" i="29"/>
  <c r="I404" i="29"/>
  <c r="H404" i="29"/>
  <c r="G404" i="29"/>
  <c r="U403" i="29"/>
  <c r="S403" i="29"/>
  <c r="P403" i="29"/>
  <c r="L403" i="29"/>
  <c r="U402" i="29"/>
  <c r="U401" i="29" s="1"/>
  <c r="S402" i="29"/>
  <c r="P402" i="29"/>
  <c r="P401" i="29" s="1"/>
  <c r="L402" i="29"/>
  <c r="T401" i="29"/>
  <c r="R401" i="29"/>
  <c r="Q401" i="29"/>
  <c r="O401" i="29"/>
  <c r="N401" i="29"/>
  <c r="M401" i="29"/>
  <c r="K401" i="29"/>
  <c r="J401" i="29"/>
  <c r="I401" i="29"/>
  <c r="H401" i="29"/>
  <c r="G401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H398" i="29"/>
  <c r="G398" i="29"/>
  <c r="U397" i="29"/>
  <c r="U396" i="29" s="1"/>
  <c r="S397" i="29"/>
  <c r="S396" i="29" s="1"/>
  <c r="P397" i="29"/>
  <c r="P396" i="29" s="1"/>
  <c r="L397" i="29"/>
  <c r="T396" i="29"/>
  <c r="R396" i="29"/>
  <c r="Q396" i="29"/>
  <c r="O396" i="29"/>
  <c r="N396" i="29"/>
  <c r="M396" i="29"/>
  <c r="K396" i="29"/>
  <c r="J396" i="29"/>
  <c r="I396" i="29"/>
  <c r="H396" i="29"/>
  <c r="G396" i="29"/>
  <c r="U395" i="29"/>
  <c r="S395" i="29"/>
  <c r="P395" i="29"/>
  <c r="L395" i="29"/>
  <c r="U394" i="29"/>
  <c r="U393" i="29" s="1"/>
  <c r="S394" i="29"/>
  <c r="P394" i="29"/>
  <c r="L394" i="29"/>
  <c r="T393" i="29"/>
  <c r="R393" i="29"/>
  <c r="Q393" i="29"/>
  <c r="O393" i="29"/>
  <c r="N393" i="29"/>
  <c r="M393" i="29"/>
  <c r="K393" i="29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L388" i="29"/>
  <c r="T387" i="29"/>
  <c r="R387" i="29"/>
  <c r="Q387" i="29"/>
  <c r="O387" i="29"/>
  <c r="N387" i="29"/>
  <c r="M387" i="29"/>
  <c r="K387" i="29"/>
  <c r="J387" i="29"/>
  <c r="I387" i="29"/>
  <c r="H387" i="29"/>
  <c r="G387" i="29"/>
  <c r="U386" i="29"/>
  <c r="U385" i="29" s="1"/>
  <c r="S386" i="29"/>
  <c r="S385" i="29" s="1"/>
  <c r="P386" i="29"/>
  <c r="P385" i="29" s="1"/>
  <c r="L386" i="29"/>
  <c r="T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P377" i="29"/>
  <c r="L377" i="29"/>
  <c r="T376" i="29"/>
  <c r="R376" i="29"/>
  <c r="Q376" i="29"/>
  <c r="O376" i="29"/>
  <c r="N376" i="29"/>
  <c r="M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L373" i="29"/>
  <c r="T372" i="29"/>
  <c r="R372" i="29"/>
  <c r="Q372" i="29"/>
  <c r="O372" i="29"/>
  <c r="N372" i="29"/>
  <c r="M372" i="29"/>
  <c r="K372" i="29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L370" i="29"/>
  <c r="J370" i="29"/>
  <c r="U369" i="29"/>
  <c r="S369" i="29"/>
  <c r="P369" i="29"/>
  <c r="L369" i="29"/>
  <c r="J369" i="29"/>
  <c r="U368" i="29"/>
  <c r="S368" i="29"/>
  <c r="P368" i="29"/>
  <c r="L368" i="29"/>
  <c r="J368" i="29"/>
  <c r="T367" i="29"/>
  <c r="R367" i="29"/>
  <c r="Q367" i="29"/>
  <c r="O367" i="29"/>
  <c r="N367" i="29"/>
  <c r="M367" i="29"/>
  <c r="K367" i="29"/>
  <c r="I367" i="29"/>
  <c r="H367" i="29"/>
  <c r="G367" i="29"/>
  <c r="U366" i="29"/>
  <c r="S366" i="29"/>
  <c r="P366" i="29"/>
  <c r="L366" i="29"/>
  <c r="J366" i="29"/>
  <c r="U365" i="29"/>
  <c r="S365" i="29"/>
  <c r="P365" i="29"/>
  <c r="L365" i="29"/>
  <c r="J365" i="29"/>
  <c r="U364" i="29"/>
  <c r="S364" i="29"/>
  <c r="P364" i="29"/>
  <c r="L364" i="29"/>
  <c r="M364" i="29" s="1"/>
  <c r="J364" i="29"/>
  <c r="T363" i="29"/>
  <c r="R363" i="29"/>
  <c r="O363" i="29"/>
  <c r="K363" i="29"/>
  <c r="I363" i="29"/>
  <c r="H363" i="29"/>
  <c r="G363" i="29"/>
  <c r="U362" i="29"/>
  <c r="U361" i="29" s="1"/>
  <c r="S362" i="29"/>
  <c r="S361" i="29" s="1"/>
  <c r="P362" i="29"/>
  <c r="P361" i="29" s="1"/>
  <c r="L362" i="29"/>
  <c r="J362" i="29"/>
  <c r="J361" i="29" s="1"/>
  <c r="T361" i="29"/>
  <c r="R361" i="29"/>
  <c r="Q361" i="29"/>
  <c r="O361" i="29"/>
  <c r="N361" i="29"/>
  <c r="M361" i="29"/>
  <c r="K361" i="29"/>
  <c r="I361" i="29"/>
  <c r="H361" i="29"/>
  <c r="G361" i="29"/>
  <c r="U360" i="29"/>
  <c r="S360" i="29"/>
  <c r="P360" i="29"/>
  <c r="L360" i="29"/>
  <c r="J360" i="29"/>
  <c r="U359" i="29"/>
  <c r="S359" i="29"/>
  <c r="P359" i="29"/>
  <c r="L359" i="29"/>
  <c r="J359" i="29"/>
  <c r="U358" i="29"/>
  <c r="S358" i="29"/>
  <c r="P358" i="29"/>
  <c r="L358" i="29"/>
  <c r="J358" i="29"/>
  <c r="T357" i="29"/>
  <c r="R357" i="29"/>
  <c r="Q357" i="29"/>
  <c r="O357" i="29"/>
  <c r="N357" i="29"/>
  <c r="M357" i="29"/>
  <c r="K357" i="29"/>
  <c r="I357" i="29"/>
  <c r="H357" i="29"/>
  <c r="G357" i="29"/>
  <c r="U354" i="29"/>
  <c r="U353" i="29" s="1"/>
  <c r="U352" i="29" s="1"/>
  <c r="S354" i="29"/>
  <c r="S353" i="29" s="1"/>
  <c r="S352" i="29" s="1"/>
  <c r="P354" i="29"/>
  <c r="P353" i="29" s="1"/>
  <c r="P352" i="29" s="1"/>
  <c r="L354" i="29"/>
  <c r="T353" i="29"/>
  <c r="T352" i="29" s="1"/>
  <c r="R353" i="29"/>
  <c r="R352" i="29" s="1"/>
  <c r="Q353" i="29"/>
  <c r="Q352" i="29" s="1"/>
  <c r="O353" i="29"/>
  <c r="O352" i="29" s="1"/>
  <c r="N353" i="29"/>
  <c r="N352" i="29" s="1"/>
  <c r="M353" i="29"/>
  <c r="M352" i="29" s="1"/>
  <c r="K353" i="29"/>
  <c r="K352" i="29" s="1"/>
  <c r="J353" i="29"/>
  <c r="J352" i="29" s="1"/>
  <c r="I353" i="29"/>
  <c r="I352" i="29" s="1"/>
  <c r="H353" i="29"/>
  <c r="H352" i="29" s="1"/>
  <c r="G353" i="29"/>
  <c r="G352" i="29" s="1"/>
  <c r="U351" i="29"/>
  <c r="U350" i="29" s="1"/>
  <c r="U349" i="29" s="1"/>
  <c r="S351" i="29"/>
  <c r="S350" i="29" s="1"/>
  <c r="S349" i="29" s="1"/>
  <c r="P351" i="29"/>
  <c r="P350" i="29" s="1"/>
  <c r="P349" i="29" s="1"/>
  <c r="L351" i="29"/>
  <c r="T350" i="29"/>
  <c r="T349" i="29" s="1"/>
  <c r="R350" i="29"/>
  <c r="R349" i="29" s="1"/>
  <c r="Q350" i="29"/>
  <c r="Q349" i="29" s="1"/>
  <c r="O350" i="29"/>
  <c r="O349" i="29" s="1"/>
  <c r="N350" i="29"/>
  <c r="N349" i="29" s="1"/>
  <c r="M350" i="29"/>
  <c r="M349" i="29" s="1"/>
  <c r="K350" i="29"/>
  <c r="K349" i="29" s="1"/>
  <c r="J350" i="29"/>
  <c r="J349" i="29" s="1"/>
  <c r="I350" i="29"/>
  <c r="H350" i="29"/>
  <c r="H349" i="29" s="1"/>
  <c r="G350" i="29"/>
  <c r="G349" i="29" s="1"/>
  <c r="L348" i="29"/>
  <c r="U347" i="29"/>
  <c r="T347" i="29"/>
  <c r="S347" i="29"/>
  <c r="R347" i="29"/>
  <c r="Q347" i="29"/>
  <c r="P347" i="29"/>
  <c r="O347" i="29"/>
  <c r="N347" i="29"/>
  <c r="M347" i="29"/>
  <c r="K347" i="29"/>
  <c r="J347" i="29"/>
  <c r="I347" i="29"/>
  <c r="H347" i="29"/>
  <c r="G347" i="29"/>
  <c r="U346" i="29"/>
  <c r="U345" i="29" s="1"/>
  <c r="S346" i="29"/>
  <c r="S345" i="29" s="1"/>
  <c r="P346" i="29"/>
  <c r="P345" i="29" s="1"/>
  <c r="L346" i="29"/>
  <c r="T345" i="29"/>
  <c r="R345" i="29"/>
  <c r="Q345" i="29"/>
  <c r="O345" i="29"/>
  <c r="N345" i="29"/>
  <c r="M345" i="29"/>
  <c r="K345" i="29"/>
  <c r="J345" i="29"/>
  <c r="I345" i="29"/>
  <c r="H345" i="29"/>
  <c r="G345" i="29"/>
  <c r="U344" i="29"/>
  <c r="U343" i="29" s="1"/>
  <c r="S344" i="29"/>
  <c r="S343" i="29" s="1"/>
  <c r="P344" i="29"/>
  <c r="P343" i="29" s="1"/>
  <c r="L344" i="29"/>
  <c r="T343" i="29"/>
  <c r="R343" i="29"/>
  <c r="Q343" i="29"/>
  <c r="O343" i="29"/>
  <c r="N343" i="29"/>
  <c r="M343" i="29"/>
  <c r="K343" i="29"/>
  <c r="J343" i="29"/>
  <c r="I343" i="29"/>
  <c r="H343" i="29"/>
  <c r="G343" i="29"/>
  <c r="U341" i="29"/>
  <c r="U340" i="29" s="1"/>
  <c r="U339" i="29" s="1"/>
  <c r="S341" i="29"/>
  <c r="S340" i="29" s="1"/>
  <c r="S339" i="29" s="1"/>
  <c r="P341" i="29"/>
  <c r="P340" i="29" s="1"/>
  <c r="P339" i="29" s="1"/>
  <c r="L341" i="29"/>
  <c r="T340" i="29"/>
  <c r="T339" i="29" s="1"/>
  <c r="R340" i="29"/>
  <c r="R339" i="29" s="1"/>
  <c r="Q340" i="29"/>
  <c r="Q339" i="29" s="1"/>
  <c r="O340" i="29"/>
  <c r="O339" i="29" s="1"/>
  <c r="N340" i="29"/>
  <c r="N339" i="29" s="1"/>
  <c r="M340" i="29"/>
  <c r="M339" i="29" s="1"/>
  <c r="K340" i="29"/>
  <c r="K339" i="29" s="1"/>
  <c r="J340" i="29"/>
  <c r="J339" i="29" s="1"/>
  <c r="I340" i="29"/>
  <c r="H340" i="29"/>
  <c r="H339" i="29" s="1"/>
  <c r="G340" i="29"/>
  <c r="G339" i="29" s="1"/>
  <c r="U338" i="29"/>
  <c r="U337" i="29" s="1"/>
  <c r="S338" i="29"/>
  <c r="S337" i="29" s="1"/>
  <c r="P338" i="29"/>
  <c r="P337" i="29" s="1"/>
  <c r="L338" i="29"/>
  <c r="T337" i="29"/>
  <c r="R337" i="29"/>
  <c r="Q337" i="29"/>
  <c r="O337" i="29"/>
  <c r="N337" i="29"/>
  <c r="M337" i="29"/>
  <c r="K337" i="29"/>
  <c r="J337" i="29"/>
  <c r="I337" i="29"/>
  <c r="H337" i="29"/>
  <c r="G337" i="29"/>
  <c r="U336" i="29"/>
  <c r="U335" i="29" s="1"/>
  <c r="S336" i="29"/>
  <c r="S335" i="29" s="1"/>
  <c r="P336" i="29"/>
  <c r="P335" i="29" s="1"/>
  <c r="L336" i="29"/>
  <c r="T335" i="29"/>
  <c r="R335" i="29"/>
  <c r="Q335" i="29"/>
  <c r="O335" i="29"/>
  <c r="N335" i="29"/>
  <c r="M335" i="29"/>
  <c r="K335" i="29"/>
  <c r="J335" i="29"/>
  <c r="I335" i="29"/>
  <c r="H335" i="29"/>
  <c r="G335" i="29"/>
  <c r="U334" i="29"/>
  <c r="U333" i="29" s="1"/>
  <c r="S334" i="29"/>
  <c r="S333" i="29" s="1"/>
  <c r="P334" i="29"/>
  <c r="P333" i="29" s="1"/>
  <c r="L334" i="29"/>
  <c r="T333" i="29"/>
  <c r="R333" i="29"/>
  <c r="Q333" i="29"/>
  <c r="O333" i="29"/>
  <c r="N333" i="29"/>
  <c r="M333" i="29"/>
  <c r="K333" i="29"/>
  <c r="J333" i="29"/>
  <c r="I333" i="29"/>
  <c r="H333" i="29"/>
  <c r="G333" i="29"/>
  <c r="U331" i="29"/>
  <c r="U330" i="29" s="1"/>
  <c r="S331" i="29"/>
  <c r="S330" i="29" s="1"/>
  <c r="P331" i="29"/>
  <c r="P330" i="29" s="1"/>
  <c r="L331" i="29"/>
  <c r="T330" i="29"/>
  <c r="R330" i="29"/>
  <c r="Q330" i="29"/>
  <c r="O330" i="29"/>
  <c r="N330" i="29"/>
  <c r="M330" i="29"/>
  <c r="K330" i="29"/>
  <c r="J330" i="29"/>
  <c r="I330" i="29"/>
  <c r="H330" i="29"/>
  <c r="G330" i="29"/>
  <c r="U329" i="29"/>
  <c r="U328" i="29" s="1"/>
  <c r="S329" i="29"/>
  <c r="S328" i="29" s="1"/>
  <c r="P329" i="29"/>
  <c r="P328" i="29" s="1"/>
  <c r="L329" i="29"/>
  <c r="T328" i="29"/>
  <c r="R328" i="29"/>
  <c r="Q328" i="29"/>
  <c r="O328" i="29"/>
  <c r="N328" i="29"/>
  <c r="M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P325" i="29"/>
  <c r="P324" i="29" s="1"/>
  <c r="L325" i="29"/>
  <c r="T324" i="29"/>
  <c r="R324" i="29"/>
  <c r="Q324" i="29"/>
  <c r="O324" i="29"/>
  <c r="N324" i="29"/>
  <c r="M324" i="29"/>
  <c r="K324" i="29"/>
  <c r="J324" i="29"/>
  <c r="I324" i="29"/>
  <c r="H324" i="29"/>
  <c r="G324" i="29"/>
  <c r="U323" i="29"/>
  <c r="U322" i="29" s="1"/>
  <c r="S323" i="29"/>
  <c r="S322" i="29" s="1"/>
  <c r="P323" i="29"/>
  <c r="P322" i="29" s="1"/>
  <c r="L323" i="29"/>
  <c r="T322" i="29"/>
  <c r="R322" i="29"/>
  <c r="Q322" i="29"/>
  <c r="O322" i="29"/>
  <c r="N322" i="29"/>
  <c r="M322" i="29"/>
  <c r="K322" i="29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L319" i="29"/>
  <c r="T318" i="29"/>
  <c r="R318" i="29"/>
  <c r="Q318" i="29"/>
  <c r="O318" i="29"/>
  <c r="N318" i="29"/>
  <c r="M318" i="29"/>
  <c r="K318" i="29"/>
  <c r="J318" i="29"/>
  <c r="I318" i="29"/>
  <c r="H318" i="29"/>
  <c r="G318" i="29"/>
  <c r="U316" i="29"/>
  <c r="U315" i="29" s="1"/>
  <c r="S316" i="29"/>
  <c r="S315" i="29" s="1"/>
  <c r="P316" i="29"/>
  <c r="P315" i="29" s="1"/>
  <c r="L316" i="29"/>
  <c r="T315" i="29"/>
  <c r="R315" i="29"/>
  <c r="Q315" i="29"/>
  <c r="O315" i="29"/>
  <c r="N315" i="29"/>
  <c r="M315" i="29"/>
  <c r="K315" i="29"/>
  <c r="J315" i="29"/>
  <c r="I315" i="29"/>
  <c r="H315" i="29"/>
  <c r="G315" i="29"/>
  <c r="U314" i="29"/>
  <c r="U313" i="29" s="1"/>
  <c r="S314" i="29"/>
  <c r="S313" i="29" s="1"/>
  <c r="P314" i="29"/>
  <c r="P313" i="29" s="1"/>
  <c r="L314" i="29"/>
  <c r="T313" i="29"/>
  <c r="R313" i="29"/>
  <c r="Q313" i="29"/>
  <c r="O313" i="29"/>
  <c r="N313" i="29"/>
  <c r="M313" i="29"/>
  <c r="K313" i="29"/>
  <c r="J313" i="29"/>
  <c r="I313" i="29"/>
  <c r="H313" i="29"/>
  <c r="G313" i="29"/>
  <c r="U311" i="29"/>
  <c r="U310" i="29" s="1"/>
  <c r="U309" i="29" s="1"/>
  <c r="S311" i="29"/>
  <c r="S310" i="29" s="1"/>
  <c r="S309" i="29" s="1"/>
  <c r="P311" i="29"/>
  <c r="P310" i="29" s="1"/>
  <c r="P309" i="29" s="1"/>
  <c r="L311" i="29"/>
  <c r="T310" i="29"/>
  <c r="T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I309" i="29" s="1"/>
  <c r="H310" i="29"/>
  <c r="H309" i="29" s="1"/>
  <c r="G310" i="29"/>
  <c r="G309" i="29" s="1"/>
  <c r="U308" i="29"/>
  <c r="U307" i="29" s="1"/>
  <c r="S308" i="29"/>
  <c r="S307" i="29" s="1"/>
  <c r="P308" i="29"/>
  <c r="P307" i="29" s="1"/>
  <c r="L308" i="29"/>
  <c r="T307" i="29"/>
  <c r="R307" i="29"/>
  <c r="Q307" i="29"/>
  <c r="O307" i="29"/>
  <c r="N307" i="29"/>
  <c r="M307" i="29"/>
  <c r="K307" i="29"/>
  <c r="J307" i="29"/>
  <c r="I307" i="29"/>
  <c r="H307" i="29"/>
  <c r="G307" i="29"/>
  <c r="U306" i="29"/>
  <c r="S306" i="29"/>
  <c r="P306" i="29"/>
  <c r="L306" i="29"/>
  <c r="U305" i="29"/>
  <c r="S305" i="29"/>
  <c r="P305" i="29"/>
  <c r="L305" i="29"/>
  <c r="T304" i="29"/>
  <c r="R304" i="29"/>
  <c r="Q304" i="29"/>
  <c r="O304" i="29"/>
  <c r="N304" i="29"/>
  <c r="M304" i="29"/>
  <c r="K304" i="29"/>
  <c r="J304" i="29"/>
  <c r="I304" i="29"/>
  <c r="H304" i="29"/>
  <c r="G304" i="29"/>
  <c r="U303" i="29"/>
  <c r="U302" i="29" s="1"/>
  <c r="S303" i="29"/>
  <c r="S302" i="29" s="1"/>
  <c r="P303" i="29"/>
  <c r="P302" i="29" s="1"/>
  <c r="L303" i="29"/>
  <c r="T302" i="29"/>
  <c r="R302" i="29"/>
  <c r="Q302" i="29"/>
  <c r="O302" i="29"/>
  <c r="N302" i="29"/>
  <c r="M302" i="29"/>
  <c r="K302" i="29"/>
  <c r="J302" i="29"/>
  <c r="I302" i="29"/>
  <c r="H302" i="29"/>
  <c r="G302" i="29"/>
  <c r="U301" i="29"/>
  <c r="S301" i="29"/>
  <c r="P301" i="29"/>
  <c r="L301" i="29"/>
  <c r="U300" i="29"/>
  <c r="S300" i="29"/>
  <c r="P300" i="29"/>
  <c r="L300" i="29"/>
  <c r="T299" i="29"/>
  <c r="R299" i="29"/>
  <c r="Q299" i="29"/>
  <c r="O299" i="29"/>
  <c r="N299" i="29"/>
  <c r="M299" i="29"/>
  <c r="K299" i="29"/>
  <c r="J299" i="29"/>
  <c r="I299" i="29"/>
  <c r="H299" i="29"/>
  <c r="G299" i="29"/>
  <c r="U298" i="29"/>
  <c r="U297" i="29" s="1"/>
  <c r="S298" i="29"/>
  <c r="S297" i="29" s="1"/>
  <c r="P298" i="29"/>
  <c r="P297" i="29" s="1"/>
  <c r="L298" i="29"/>
  <c r="T297" i="29"/>
  <c r="R297" i="29"/>
  <c r="Q297" i="29"/>
  <c r="O297" i="29"/>
  <c r="N297" i="29"/>
  <c r="M297" i="29"/>
  <c r="K297" i="29"/>
  <c r="J297" i="29"/>
  <c r="I297" i="29"/>
  <c r="H297" i="29"/>
  <c r="G297" i="29"/>
  <c r="U295" i="29"/>
  <c r="U294" i="29" s="1"/>
  <c r="S295" i="29"/>
  <c r="S294" i="29" s="1"/>
  <c r="P295" i="29"/>
  <c r="P294" i="29" s="1"/>
  <c r="L295" i="29"/>
  <c r="T294" i="29"/>
  <c r="R294" i="29"/>
  <c r="Q294" i="29"/>
  <c r="O294" i="29"/>
  <c r="N294" i="29"/>
  <c r="M294" i="29"/>
  <c r="K294" i="29"/>
  <c r="J294" i="29"/>
  <c r="I294" i="29"/>
  <c r="H294" i="29"/>
  <c r="G294" i="29"/>
  <c r="U293" i="29"/>
  <c r="S293" i="29"/>
  <c r="P293" i="29"/>
  <c r="L293" i="29"/>
  <c r="U292" i="29"/>
  <c r="S292" i="29"/>
  <c r="P292" i="29"/>
  <c r="L292" i="29"/>
  <c r="T291" i="29"/>
  <c r="R291" i="29"/>
  <c r="Q291" i="29"/>
  <c r="O291" i="29"/>
  <c r="N291" i="29"/>
  <c r="M291" i="29"/>
  <c r="K291" i="29"/>
  <c r="J291" i="29"/>
  <c r="I291" i="29"/>
  <c r="H291" i="29"/>
  <c r="G291" i="29"/>
  <c r="U289" i="29"/>
  <c r="U288" i="29" s="1"/>
  <c r="S289" i="29"/>
  <c r="S288" i="29" s="1"/>
  <c r="P289" i="29"/>
  <c r="P288" i="29" s="1"/>
  <c r="L289" i="29"/>
  <c r="T288" i="29"/>
  <c r="R288" i="29"/>
  <c r="Q288" i="29"/>
  <c r="O288" i="29"/>
  <c r="N288" i="29"/>
  <c r="M288" i="29"/>
  <c r="K288" i="29"/>
  <c r="J288" i="29"/>
  <c r="I288" i="29"/>
  <c r="H288" i="29"/>
  <c r="G288" i="29"/>
  <c r="U287" i="29"/>
  <c r="U286" i="29" s="1"/>
  <c r="S287" i="29"/>
  <c r="S286" i="29" s="1"/>
  <c r="P287" i="29"/>
  <c r="P286" i="29" s="1"/>
  <c r="L287" i="29"/>
  <c r="T286" i="29"/>
  <c r="R286" i="29"/>
  <c r="Q286" i="29"/>
  <c r="O286" i="29"/>
  <c r="N286" i="29"/>
  <c r="M286" i="29"/>
  <c r="K286" i="29"/>
  <c r="J286" i="29"/>
  <c r="I286" i="29"/>
  <c r="H286" i="29"/>
  <c r="G286" i="29"/>
  <c r="U285" i="29"/>
  <c r="S285" i="29"/>
  <c r="P285" i="29"/>
  <c r="L285" i="29"/>
  <c r="U284" i="29"/>
  <c r="S284" i="29"/>
  <c r="P284" i="29"/>
  <c r="L284" i="29"/>
  <c r="T283" i="29"/>
  <c r="R283" i="29"/>
  <c r="Q283" i="29"/>
  <c r="O283" i="29"/>
  <c r="N283" i="29"/>
  <c r="M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L280" i="29"/>
  <c r="T279" i="29"/>
  <c r="R279" i="29"/>
  <c r="Q279" i="29"/>
  <c r="O279" i="29"/>
  <c r="N279" i="29"/>
  <c r="M279" i="29"/>
  <c r="K279" i="29"/>
  <c r="J279" i="29"/>
  <c r="I279" i="29"/>
  <c r="H279" i="29"/>
  <c r="G279" i="29"/>
  <c r="U278" i="29"/>
  <c r="U277" i="29" s="1"/>
  <c r="S278" i="29"/>
  <c r="S277" i="29" s="1"/>
  <c r="P278" i="29"/>
  <c r="P277" i="29" s="1"/>
  <c r="L278" i="29"/>
  <c r="T277" i="29"/>
  <c r="R277" i="29"/>
  <c r="Q277" i="29"/>
  <c r="O277" i="29"/>
  <c r="N277" i="29"/>
  <c r="M277" i="29"/>
  <c r="K277" i="29"/>
  <c r="J277" i="29"/>
  <c r="I277" i="29"/>
  <c r="H277" i="29"/>
  <c r="G277" i="29"/>
  <c r="U275" i="29"/>
  <c r="U274" i="29" s="1"/>
  <c r="S275" i="29"/>
  <c r="S274" i="29" s="1"/>
  <c r="P275" i="29"/>
  <c r="P274" i="29" s="1"/>
  <c r="L275" i="29"/>
  <c r="T274" i="29"/>
  <c r="R274" i="29"/>
  <c r="Q274" i="29"/>
  <c r="O274" i="29"/>
  <c r="N274" i="29"/>
  <c r="M274" i="29"/>
  <c r="K274" i="29"/>
  <c r="J274" i="29"/>
  <c r="I274" i="29"/>
  <c r="H274" i="29"/>
  <c r="G274" i="29"/>
  <c r="U273" i="29"/>
  <c r="S273" i="29"/>
  <c r="P273" i="29"/>
  <c r="L273" i="29"/>
  <c r="U272" i="29"/>
  <c r="S272" i="29"/>
  <c r="P272" i="29"/>
  <c r="L272" i="29"/>
  <c r="T271" i="29"/>
  <c r="R271" i="29"/>
  <c r="Q271" i="29"/>
  <c r="O271" i="29"/>
  <c r="N271" i="29"/>
  <c r="M271" i="29"/>
  <c r="K271" i="29"/>
  <c r="J271" i="29"/>
  <c r="I271" i="29"/>
  <c r="H271" i="29"/>
  <c r="G271" i="29"/>
  <c r="U270" i="29"/>
  <c r="U269" i="29" s="1"/>
  <c r="S270" i="29"/>
  <c r="S269" i="29" s="1"/>
  <c r="P270" i="29"/>
  <c r="P269" i="29" s="1"/>
  <c r="L270" i="29"/>
  <c r="T269" i="29"/>
  <c r="R269" i="29"/>
  <c r="Q269" i="29"/>
  <c r="O269" i="29"/>
  <c r="N269" i="29"/>
  <c r="M269" i="29"/>
  <c r="K269" i="29"/>
  <c r="J269" i="29"/>
  <c r="I269" i="29"/>
  <c r="H269" i="29"/>
  <c r="G269" i="29"/>
  <c r="U268" i="29"/>
  <c r="U267" i="29" s="1"/>
  <c r="S268" i="29"/>
  <c r="S267" i="29" s="1"/>
  <c r="P268" i="29"/>
  <c r="P267" i="29" s="1"/>
  <c r="L268" i="29"/>
  <c r="T267" i="29"/>
  <c r="R267" i="29"/>
  <c r="Q267" i="29"/>
  <c r="O267" i="29"/>
  <c r="N267" i="29"/>
  <c r="M267" i="29"/>
  <c r="K267" i="29"/>
  <c r="J267" i="29"/>
  <c r="I267" i="29"/>
  <c r="H267" i="29"/>
  <c r="G267" i="29"/>
  <c r="U265" i="29"/>
  <c r="S265" i="29"/>
  <c r="P265" i="29"/>
  <c r="L265" i="29"/>
  <c r="U264" i="29"/>
  <c r="S264" i="29"/>
  <c r="P264" i="29"/>
  <c r="P263" i="29" s="1"/>
  <c r="L264" i="29"/>
  <c r="T263" i="29"/>
  <c r="R263" i="29"/>
  <c r="Q263" i="29"/>
  <c r="O263" i="29"/>
  <c r="N263" i="29"/>
  <c r="M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L259" i="29"/>
  <c r="T258" i="29"/>
  <c r="R258" i="29"/>
  <c r="Q258" i="29"/>
  <c r="O258" i="29"/>
  <c r="N258" i="29"/>
  <c r="M258" i="29"/>
  <c r="K258" i="29"/>
  <c r="J258" i="29"/>
  <c r="I258" i="29"/>
  <c r="H258" i="29"/>
  <c r="G258" i="29"/>
  <c r="U257" i="29"/>
  <c r="S257" i="29"/>
  <c r="P257" i="29"/>
  <c r="L257" i="29"/>
  <c r="U256" i="29"/>
  <c r="S256" i="29"/>
  <c r="P256" i="29"/>
  <c r="L256" i="29"/>
  <c r="U255" i="29"/>
  <c r="S255" i="29"/>
  <c r="P255" i="29"/>
  <c r="L255" i="29"/>
  <c r="T254" i="29"/>
  <c r="R254" i="29"/>
  <c r="Q254" i="29"/>
  <c r="O254" i="29"/>
  <c r="N254" i="29"/>
  <c r="M254" i="29"/>
  <c r="K254" i="29"/>
  <c r="J254" i="29"/>
  <c r="I254" i="29"/>
  <c r="H254" i="29"/>
  <c r="G254" i="29"/>
  <c r="U253" i="29"/>
  <c r="U252" i="29" s="1"/>
  <c r="S253" i="29"/>
  <c r="S252" i="29" s="1"/>
  <c r="P253" i="29"/>
  <c r="P252" i="29" s="1"/>
  <c r="L253" i="29"/>
  <c r="T252" i="29"/>
  <c r="R252" i="29"/>
  <c r="Q252" i="29"/>
  <c r="O252" i="29"/>
  <c r="N252" i="29"/>
  <c r="M252" i="29"/>
  <c r="K252" i="29"/>
  <c r="J252" i="29"/>
  <c r="I252" i="29"/>
  <c r="H252" i="29"/>
  <c r="G252" i="29"/>
  <c r="U250" i="29"/>
  <c r="U249" i="29" s="1"/>
  <c r="U248" i="29" s="1"/>
  <c r="S250" i="29"/>
  <c r="S249" i="29" s="1"/>
  <c r="S248" i="29" s="1"/>
  <c r="P250" i="29"/>
  <c r="P249" i="29" s="1"/>
  <c r="P248" i="29" s="1"/>
  <c r="L250" i="29"/>
  <c r="T249" i="29"/>
  <c r="T248" i="29" s="1"/>
  <c r="R249" i="29"/>
  <c r="R248" i="29" s="1"/>
  <c r="Q249" i="29"/>
  <c r="Q248" i="29" s="1"/>
  <c r="O249" i="29"/>
  <c r="O248" i="29" s="1"/>
  <c r="N249" i="29"/>
  <c r="N248" i="29" s="1"/>
  <c r="M249" i="29"/>
  <c r="M248" i="29" s="1"/>
  <c r="K249" i="29"/>
  <c r="K248" i="29" s="1"/>
  <c r="J249" i="29"/>
  <c r="J248" i="29" s="1"/>
  <c r="I249" i="29"/>
  <c r="I248" i="29" s="1"/>
  <c r="H249" i="29"/>
  <c r="H248" i="29" s="1"/>
  <c r="G249" i="29"/>
  <c r="G248" i="29" s="1"/>
  <c r="U247" i="29"/>
  <c r="U246" i="29" s="1"/>
  <c r="U245" i="29" s="1"/>
  <c r="S247" i="29"/>
  <c r="S246" i="29" s="1"/>
  <c r="S245" i="29" s="1"/>
  <c r="P247" i="29"/>
  <c r="P246" i="29" s="1"/>
  <c r="P245" i="29" s="1"/>
  <c r="L247" i="29"/>
  <c r="T246" i="29"/>
  <c r="T245" i="29" s="1"/>
  <c r="R246" i="29"/>
  <c r="R245" i="29" s="1"/>
  <c r="Q246" i="29"/>
  <c r="Q245" i="29" s="1"/>
  <c r="O246" i="29"/>
  <c r="O245" i="29" s="1"/>
  <c r="N246" i="29"/>
  <c r="N245" i="29" s="1"/>
  <c r="M246" i="29"/>
  <c r="M245" i="29" s="1"/>
  <c r="K246" i="29"/>
  <c r="K245" i="29" s="1"/>
  <c r="J246" i="29"/>
  <c r="J245" i="29" s="1"/>
  <c r="I246" i="29"/>
  <c r="L246" i="29" s="1"/>
  <c r="U244" i="29"/>
  <c r="U243" i="29" s="1"/>
  <c r="S244" i="29"/>
  <c r="S243" i="29" s="1"/>
  <c r="P244" i="29"/>
  <c r="P243" i="29" s="1"/>
  <c r="L244" i="29"/>
  <c r="T243" i="29"/>
  <c r="R243" i="29"/>
  <c r="Q243" i="29"/>
  <c r="O243" i="29"/>
  <c r="N243" i="29"/>
  <c r="M243" i="29"/>
  <c r="K243" i="29"/>
  <c r="J243" i="29"/>
  <c r="I243" i="29"/>
  <c r="H243" i="29"/>
  <c r="G243" i="29"/>
  <c r="U242" i="29"/>
  <c r="U241" i="29" s="1"/>
  <c r="S242" i="29"/>
  <c r="S241" i="29" s="1"/>
  <c r="P242" i="29"/>
  <c r="P241" i="29" s="1"/>
  <c r="L242" i="29"/>
  <c r="T241" i="29"/>
  <c r="R241" i="29"/>
  <c r="Q241" i="29"/>
  <c r="O241" i="29"/>
  <c r="N241" i="29"/>
  <c r="M241" i="29"/>
  <c r="K241" i="29"/>
  <c r="J241" i="29"/>
  <c r="I241" i="29"/>
  <c r="H241" i="29"/>
  <c r="G241" i="29"/>
  <c r="U239" i="29"/>
  <c r="S239" i="29"/>
  <c r="P239" i="29"/>
  <c r="L239" i="29"/>
  <c r="U238" i="29"/>
  <c r="S238" i="29"/>
  <c r="P238" i="29"/>
  <c r="L238" i="29"/>
  <c r="T237" i="29"/>
  <c r="T236" i="29" s="1"/>
  <c r="R237" i="29"/>
  <c r="R236" i="29" s="1"/>
  <c r="Q237" i="29"/>
  <c r="Q236" i="29" s="1"/>
  <c r="O237" i="29"/>
  <c r="O236" i="29" s="1"/>
  <c r="N237" i="29"/>
  <c r="N236" i="29" s="1"/>
  <c r="M237" i="29"/>
  <c r="M236" i="29" s="1"/>
  <c r="K237" i="29"/>
  <c r="K236" i="29" s="1"/>
  <c r="J237" i="29"/>
  <c r="J236" i="29" s="1"/>
  <c r="I237" i="29"/>
  <c r="I236" i="29" s="1"/>
  <c r="H237" i="29"/>
  <c r="H236" i="29" s="1"/>
  <c r="G237" i="29"/>
  <c r="G236" i="29" s="1"/>
  <c r="U235" i="29"/>
  <c r="U234" i="29" s="1"/>
  <c r="U233" i="29" s="1"/>
  <c r="S235" i="29"/>
  <c r="S234" i="29" s="1"/>
  <c r="S233" i="29" s="1"/>
  <c r="P235" i="29"/>
  <c r="P234" i="29" s="1"/>
  <c r="P233" i="29" s="1"/>
  <c r="L235" i="29"/>
  <c r="T234" i="29"/>
  <c r="T233" i="29" s="1"/>
  <c r="R234" i="29"/>
  <c r="R233" i="29" s="1"/>
  <c r="Q234" i="29"/>
  <c r="Q233" i="29" s="1"/>
  <c r="O234" i="29"/>
  <c r="O233" i="29" s="1"/>
  <c r="N234" i="29"/>
  <c r="N233" i="29" s="1"/>
  <c r="M234" i="29"/>
  <c r="M233" i="29" s="1"/>
  <c r="K234" i="29"/>
  <c r="K233" i="29" s="1"/>
  <c r="J234" i="29"/>
  <c r="J233" i="29" s="1"/>
  <c r="I234" i="29"/>
  <c r="I233" i="29" s="1"/>
  <c r="L233" i="29" s="1"/>
  <c r="H234" i="29"/>
  <c r="H233" i="29" s="1"/>
  <c r="G234" i="29"/>
  <c r="G233" i="29" s="1"/>
  <c r="U232" i="29"/>
  <c r="S232" i="29"/>
  <c r="P232" i="29"/>
  <c r="U231" i="29"/>
  <c r="S231" i="29"/>
  <c r="P231" i="29"/>
  <c r="L231" i="29"/>
  <c r="T230" i="29"/>
  <c r="R230" i="29"/>
  <c r="Q230" i="29"/>
  <c r="O230" i="29"/>
  <c r="N230" i="29"/>
  <c r="M230" i="29"/>
  <c r="K230" i="29"/>
  <c r="J230" i="29"/>
  <c r="I230" i="29"/>
  <c r="L230" i="29" s="1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L227" i="29"/>
  <c r="T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U222" i="29"/>
  <c r="S222" i="29"/>
  <c r="P222" i="29"/>
  <c r="U221" i="29"/>
  <c r="S221" i="29"/>
  <c r="P221" i="29"/>
  <c r="L221" i="29"/>
  <c r="T220" i="29"/>
  <c r="R220" i="29"/>
  <c r="Q220" i="29"/>
  <c r="O220" i="29"/>
  <c r="N220" i="29"/>
  <c r="M220" i="29"/>
  <c r="K220" i="29"/>
  <c r="J220" i="29"/>
  <c r="I220" i="29"/>
  <c r="L220" i="29" s="1"/>
  <c r="H220" i="29"/>
  <c r="G220" i="29"/>
  <c r="U219" i="29"/>
  <c r="S219" i="29"/>
  <c r="P219" i="29"/>
  <c r="U218" i="29"/>
  <c r="S218" i="29"/>
  <c r="P218" i="29"/>
  <c r="U217" i="29"/>
  <c r="S217" i="29"/>
  <c r="P217" i="29"/>
  <c r="L217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S215" i="29"/>
  <c r="P215" i="29"/>
  <c r="U214" i="29"/>
  <c r="S214" i="29"/>
  <c r="P214" i="29"/>
  <c r="L214" i="29"/>
  <c r="T213" i="29"/>
  <c r="R213" i="29"/>
  <c r="Q213" i="29"/>
  <c r="O213" i="29"/>
  <c r="N213" i="29"/>
  <c r="M213" i="29"/>
  <c r="K213" i="29"/>
  <c r="J213" i="29"/>
  <c r="I213" i="29"/>
  <c r="L213" i="29" s="1"/>
  <c r="H213" i="29"/>
  <c r="G213" i="29"/>
  <c r="U212" i="29"/>
  <c r="U211" i="29" s="1"/>
  <c r="S212" i="29"/>
  <c r="S211" i="29" s="1"/>
  <c r="P212" i="29"/>
  <c r="P211" i="29" s="1"/>
  <c r="L212" i="29"/>
  <c r="T211" i="29"/>
  <c r="R211" i="29"/>
  <c r="Q211" i="29"/>
  <c r="O211" i="29"/>
  <c r="N211" i="29"/>
  <c r="M211" i="29"/>
  <c r="K211" i="29"/>
  <c r="J211" i="29"/>
  <c r="I211" i="29"/>
  <c r="H211" i="29"/>
  <c r="G211" i="29"/>
  <c r="U209" i="29"/>
  <c r="U208" i="29" s="1"/>
  <c r="U207" i="29" s="1"/>
  <c r="P209" i="29"/>
  <c r="P208" i="29" s="1"/>
  <c r="P207" i="29" s="1"/>
  <c r="L209" i="29"/>
  <c r="T208" i="29"/>
  <c r="T207" i="29" s="1"/>
  <c r="S208" i="29"/>
  <c r="S207" i="29" s="1"/>
  <c r="R208" i="29"/>
  <c r="R207" i="29" s="1"/>
  <c r="Q208" i="29"/>
  <c r="Q207" i="29" s="1"/>
  <c r="O208" i="29"/>
  <c r="O207" i="29" s="1"/>
  <c r="N208" i="29"/>
  <c r="N207" i="29" s="1"/>
  <c r="M208" i="29"/>
  <c r="M207" i="29" s="1"/>
  <c r="K208" i="29"/>
  <c r="K207" i="29" s="1"/>
  <c r="J208" i="29"/>
  <c r="J207" i="29" s="1"/>
  <c r="I208" i="29"/>
  <c r="I207" i="29" s="1"/>
  <c r="H208" i="29"/>
  <c r="H207" i="29" s="1"/>
  <c r="G208" i="29"/>
  <c r="G207" i="29" s="1"/>
  <c r="U206" i="29"/>
  <c r="U205" i="29" s="1"/>
  <c r="S206" i="29"/>
  <c r="S205" i="29" s="1"/>
  <c r="P206" i="29"/>
  <c r="P205" i="29" s="1"/>
  <c r="L206" i="29"/>
  <c r="T205" i="29"/>
  <c r="R205" i="29"/>
  <c r="Q205" i="29"/>
  <c r="O205" i="29"/>
  <c r="N205" i="29"/>
  <c r="M205" i="29"/>
  <c r="K205" i="29"/>
  <c r="J205" i="29"/>
  <c r="I205" i="29"/>
  <c r="H205" i="29"/>
  <c r="G205" i="29"/>
  <c r="U204" i="29"/>
  <c r="U203" i="29" s="1"/>
  <c r="S204" i="29"/>
  <c r="S203" i="29" s="1"/>
  <c r="P204" i="29"/>
  <c r="P203" i="29" s="1"/>
  <c r="L204" i="29"/>
  <c r="T203" i="29"/>
  <c r="R203" i="29"/>
  <c r="Q203" i="29"/>
  <c r="O203" i="29"/>
  <c r="N203" i="29"/>
  <c r="M203" i="29"/>
  <c r="K203" i="29"/>
  <c r="J203" i="29"/>
  <c r="I203" i="29"/>
  <c r="H203" i="29"/>
  <c r="G203" i="29"/>
  <c r="L201" i="29"/>
  <c r="U200" i="29"/>
  <c r="T200" i="29"/>
  <c r="S200" i="29"/>
  <c r="R200" i="29"/>
  <c r="Q200" i="29"/>
  <c r="P200" i="29"/>
  <c r="O200" i="29"/>
  <c r="N200" i="29"/>
  <c r="M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H197" i="29"/>
  <c r="G197" i="29"/>
  <c r="L196" i="29"/>
  <c r="U195" i="29"/>
  <c r="T195" i="29"/>
  <c r="S195" i="29"/>
  <c r="R195" i="29"/>
  <c r="Q195" i="29"/>
  <c r="P195" i="29"/>
  <c r="O195" i="29"/>
  <c r="N195" i="29"/>
  <c r="M195" i="29"/>
  <c r="K195" i="29"/>
  <c r="J195" i="29"/>
  <c r="I195" i="29"/>
  <c r="H195" i="29"/>
  <c r="G195" i="29"/>
  <c r="L193" i="29"/>
  <c r="U192" i="29"/>
  <c r="T192" i="29"/>
  <c r="S192" i="29"/>
  <c r="R192" i="29"/>
  <c r="Q192" i="29"/>
  <c r="P192" i="29"/>
  <c r="O192" i="29"/>
  <c r="N192" i="29"/>
  <c r="M192" i="29"/>
  <c r="K192" i="29"/>
  <c r="J192" i="29"/>
  <c r="I192" i="29"/>
  <c r="H192" i="29"/>
  <c r="G192" i="29"/>
  <c r="U191" i="29"/>
  <c r="U190" i="29" s="1"/>
  <c r="S191" i="29"/>
  <c r="S190" i="29" s="1"/>
  <c r="P191" i="29"/>
  <c r="P190" i="29" s="1"/>
  <c r="L191" i="29"/>
  <c r="T190" i="29"/>
  <c r="R190" i="29"/>
  <c r="Q190" i="29"/>
  <c r="O190" i="29"/>
  <c r="N190" i="29"/>
  <c r="M190" i="29"/>
  <c r="K190" i="29"/>
  <c r="J190" i="29"/>
  <c r="I190" i="29"/>
  <c r="H190" i="29"/>
  <c r="G190" i="29"/>
  <c r="U188" i="29"/>
  <c r="U187" i="29" s="1"/>
  <c r="U186" i="29" s="1"/>
  <c r="S188" i="29"/>
  <c r="S187" i="29" s="1"/>
  <c r="S186" i="29" s="1"/>
  <c r="P188" i="29"/>
  <c r="P187" i="29" s="1"/>
  <c r="P186" i="29" s="1"/>
  <c r="L188" i="29"/>
  <c r="T187" i="29"/>
  <c r="T186" i="29" s="1"/>
  <c r="R187" i="29"/>
  <c r="R186" i="29" s="1"/>
  <c r="Q187" i="29"/>
  <c r="Q186" i="29" s="1"/>
  <c r="O187" i="29"/>
  <c r="O186" i="29" s="1"/>
  <c r="N187" i="29"/>
  <c r="N186" i="29" s="1"/>
  <c r="M187" i="29"/>
  <c r="M186" i="29" s="1"/>
  <c r="K187" i="29"/>
  <c r="K186" i="29" s="1"/>
  <c r="J187" i="29"/>
  <c r="J186" i="29" s="1"/>
  <c r="I187" i="29"/>
  <c r="I186" i="29" s="1"/>
  <c r="H187" i="29"/>
  <c r="H186" i="29" s="1"/>
  <c r="G187" i="29"/>
  <c r="G186" i="29" s="1"/>
  <c r="U185" i="29"/>
  <c r="U184" i="29" s="1"/>
  <c r="S185" i="29"/>
  <c r="S184" i="29" s="1"/>
  <c r="P185" i="29"/>
  <c r="P184" i="29" s="1"/>
  <c r="L185" i="29"/>
  <c r="T184" i="29"/>
  <c r="R184" i="29"/>
  <c r="Q184" i="29"/>
  <c r="O184" i="29"/>
  <c r="N184" i="29"/>
  <c r="M184" i="29"/>
  <c r="K184" i="29"/>
  <c r="J184" i="29"/>
  <c r="I184" i="29"/>
  <c r="H184" i="29"/>
  <c r="G184" i="29"/>
  <c r="U183" i="29"/>
  <c r="U182" i="29" s="1"/>
  <c r="S183" i="29"/>
  <c r="S182" i="29" s="1"/>
  <c r="P183" i="29"/>
  <c r="P182" i="29" s="1"/>
  <c r="L183" i="29"/>
  <c r="T182" i="29"/>
  <c r="R182" i="29"/>
  <c r="Q182" i="29"/>
  <c r="O182" i="29"/>
  <c r="N182" i="29"/>
  <c r="M182" i="29"/>
  <c r="K182" i="29"/>
  <c r="J182" i="29"/>
  <c r="I182" i="29"/>
  <c r="H182" i="29"/>
  <c r="G182" i="29"/>
  <c r="U180" i="29"/>
  <c r="S180" i="29"/>
  <c r="P180" i="29"/>
  <c r="L180" i="29"/>
  <c r="U179" i="29"/>
  <c r="S179" i="29"/>
  <c r="P179" i="29"/>
  <c r="L179" i="29"/>
  <c r="T178" i="29"/>
  <c r="R178" i="29"/>
  <c r="Q178" i="29"/>
  <c r="O178" i="29"/>
  <c r="N178" i="29"/>
  <c r="M178" i="29"/>
  <c r="K178" i="29"/>
  <c r="J178" i="29"/>
  <c r="I178" i="29"/>
  <c r="H178" i="29"/>
  <c r="G178" i="29"/>
  <c r="U177" i="29"/>
  <c r="U176" i="29" s="1"/>
  <c r="S177" i="29"/>
  <c r="S176" i="29" s="1"/>
  <c r="P177" i="29"/>
  <c r="P176" i="29" s="1"/>
  <c r="L177" i="29"/>
  <c r="T176" i="29"/>
  <c r="R176" i="29"/>
  <c r="Q176" i="29"/>
  <c r="O176" i="29"/>
  <c r="N176" i="29"/>
  <c r="M176" i="29"/>
  <c r="K176" i="29"/>
  <c r="J176" i="29"/>
  <c r="I176" i="29"/>
  <c r="H176" i="29"/>
  <c r="G176" i="29"/>
  <c r="S174" i="29"/>
  <c r="P174" i="29"/>
  <c r="L174" i="29"/>
  <c r="U173" i="29"/>
  <c r="U172" i="29" s="1"/>
  <c r="U171" i="29" s="1"/>
  <c r="S173" i="29"/>
  <c r="P173" i="29"/>
  <c r="L173" i="29"/>
  <c r="T172" i="29"/>
  <c r="T171" i="29" s="1"/>
  <c r="R172" i="29"/>
  <c r="R171" i="29" s="1"/>
  <c r="Q172" i="29"/>
  <c r="Q171" i="29" s="1"/>
  <c r="O172" i="29"/>
  <c r="O171" i="29" s="1"/>
  <c r="N172" i="29"/>
  <c r="N171" i="29" s="1"/>
  <c r="M172" i="29"/>
  <c r="M171" i="29" s="1"/>
  <c r="K172" i="29"/>
  <c r="K171" i="29" s="1"/>
  <c r="J172" i="29"/>
  <c r="J171" i="29" s="1"/>
  <c r="I172" i="29"/>
  <c r="H172" i="29"/>
  <c r="H171" i="29" s="1"/>
  <c r="G172" i="29"/>
  <c r="G171" i="29" s="1"/>
  <c r="P170" i="29"/>
  <c r="P169" i="29" s="1"/>
  <c r="P168" i="29" s="1"/>
  <c r="L170" i="29"/>
  <c r="U169" i="29"/>
  <c r="U168" i="29" s="1"/>
  <c r="T169" i="29"/>
  <c r="T168" i="29" s="1"/>
  <c r="S169" i="29"/>
  <c r="S168" i="29" s="1"/>
  <c r="R169" i="29"/>
  <c r="R168" i="29" s="1"/>
  <c r="Q169" i="29"/>
  <c r="Q168" i="29" s="1"/>
  <c r="O169" i="29"/>
  <c r="O168" i="29" s="1"/>
  <c r="N169" i="29"/>
  <c r="N168" i="29" s="1"/>
  <c r="M169" i="29"/>
  <c r="M168" i="29" s="1"/>
  <c r="K169" i="29"/>
  <c r="K168" i="29" s="1"/>
  <c r="J169" i="29"/>
  <c r="J168" i="29" s="1"/>
  <c r="I169" i="29"/>
  <c r="H169" i="29"/>
  <c r="H168" i="29" s="1"/>
  <c r="G169" i="29"/>
  <c r="G168" i="29" s="1"/>
  <c r="L167" i="29"/>
  <c r="U166" i="29"/>
  <c r="T166" i="29"/>
  <c r="S166" i="29"/>
  <c r="R166" i="29"/>
  <c r="Q166" i="29"/>
  <c r="P166" i="29"/>
  <c r="O166" i="29"/>
  <c r="N166" i="29"/>
  <c r="M166" i="29"/>
  <c r="K166" i="29"/>
  <c r="J166" i="29"/>
  <c r="I166" i="29"/>
  <c r="H166" i="29"/>
  <c r="G166" i="29"/>
  <c r="U165" i="29"/>
  <c r="U164" i="29" s="1"/>
  <c r="S165" i="29"/>
  <c r="S164" i="29" s="1"/>
  <c r="P165" i="29"/>
  <c r="P164" i="29" s="1"/>
  <c r="L165" i="29"/>
  <c r="T164" i="29"/>
  <c r="R164" i="29"/>
  <c r="Q164" i="29"/>
  <c r="O164" i="29"/>
  <c r="N164" i="29"/>
  <c r="M164" i="29"/>
  <c r="K164" i="29"/>
  <c r="J164" i="29"/>
  <c r="I164" i="29"/>
  <c r="H164" i="29"/>
  <c r="G164" i="29"/>
  <c r="U163" i="29"/>
  <c r="S163" i="29"/>
  <c r="P163" i="29"/>
  <c r="L163" i="29"/>
  <c r="U162" i="29"/>
  <c r="U161" i="29" s="1"/>
  <c r="S162" i="29"/>
  <c r="P162" i="29"/>
  <c r="P161" i="29" s="1"/>
  <c r="L162" i="29"/>
  <c r="T161" i="29"/>
  <c r="R161" i="29"/>
  <c r="Q161" i="29"/>
  <c r="O161" i="29"/>
  <c r="N161" i="29"/>
  <c r="M161" i="29"/>
  <c r="K161" i="29"/>
  <c r="J161" i="29"/>
  <c r="I161" i="29"/>
  <c r="H161" i="29"/>
  <c r="G161" i="29"/>
  <c r="U159" i="29"/>
  <c r="U158" i="29" s="1"/>
  <c r="U157" i="29" s="1"/>
  <c r="S159" i="29"/>
  <c r="S158" i="29" s="1"/>
  <c r="S157" i="29" s="1"/>
  <c r="P159" i="29"/>
  <c r="P158" i="29" s="1"/>
  <c r="P157" i="29" s="1"/>
  <c r="L159" i="29"/>
  <c r="T158" i="29"/>
  <c r="T157" i="29" s="1"/>
  <c r="R158" i="29"/>
  <c r="R157" i="29" s="1"/>
  <c r="Q158" i="29"/>
  <c r="Q157" i="29" s="1"/>
  <c r="O158" i="29"/>
  <c r="O157" i="29" s="1"/>
  <c r="N158" i="29"/>
  <c r="N157" i="29" s="1"/>
  <c r="M158" i="29"/>
  <c r="M157" i="29" s="1"/>
  <c r="K158" i="29"/>
  <c r="K157" i="29" s="1"/>
  <c r="J158" i="29"/>
  <c r="J157" i="29" s="1"/>
  <c r="I158" i="29"/>
  <c r="H158" i="29"/>
  <c r="H157" i="29" s="1"/>
  <c r="G158" i="29"/>
  <c r="G157" i="29" s="1"/>
  <c r="U156" i="29"/>
  <c r="U155" i="29" s="1"/>
  <c r="U154" i="29" s="1"/>
  <c r="S156" i="29"/>
  <c r="S155" i="29" s="1"/>
  <c r="S154" i="29" s="1"/>
  <c r="P156" i="29"/>
  <c r="P155" i="29" s="1"/>
  <c r="P154" i="29" s="1"/>
  <c r="L156" i="29"/>
  <c r="T155" i="29"/>
  <c r="T154" i="29" s="1"/>
  <c r="R155" i="29"/>
  <c r="R154" i="29" s="1"/>
  <c r="Q155" i="29"/>
  <c r="Q154" i="29" s="1"/>
  <c r="O155" i="29"/>
  <c r="O154" i="29" s="1"/>
  <c r="N155" i="29"/>
  <c r="N154" i="29" s="1"/>
  <c r="M155" i="29"/>
  <c r="M154" i="29" s="1"/>
  <c r="K155" i="29"/>
  <c r="K154" i="29" s="1"/>
  <c r="J155" i="29"/>
  <c r="J154" i="29" s="1"/>
  <c r="I155" i="29"/>
  <c r="H155" i="29"/>
  <c r="H154" i="29" s="1"/>
  <c r="G155" i="29"/>
  <c r="G154" i="29" s="1"/>
  <c r="U153" i="29"/>
  <c r="U152" i="29" s="1"/>
  <c r="S153" i="29"/>
  <c r="S152" i="29" s="1"/>
  <c r="P153" i="29"/>
  <c r="P152" i="29" s="1"/>
  <c r="L153" i="29"/>
  <c r="T152" i="29"/>
  <c r="R152" i="29"/>
  <c r="Q152" i="29"/>
  <c r="O152" i="29"/>
  <c r="N152" i="29"/>
  <c r="M152" i="29"/>
  <c r="K152" i="29"/>
  <c r="J152" i="29"/>
  <c r="I152" i="29"/>
  <c r="H152" i="29"/>
  <c r="G152" i="29"/>
  <c r="U151" i="29"/>
  <c r="U150" i="29" s="1"/>
  <c r="S151" i="29"/>
  <c r="S150" i="29" s="1"/>
  <c r="P151" i="29"/>
  <c r="P150" i="29" s="1"/>
  <c r="L151" i="29"/>
  <c r="T150" i="29"/>
  <c r="R150" i="29"/>
  <c r="Q150" i="29"/>
  <c r="O150" i="29"/>
  <c r="N150" i="29"/>
  <c r="M150" i="29"/>
  <c r="K150" i="29"/>
  <c r="J150" i="29"/>
  <c r="I150" i="29"/>
  <c r="H150" i="29"/>
  <c r="G150" i="29"/>
  <c r="U149" i="29"/>
  <c r="U148" i="29" s="1"/>
  <c r="S149" i="29"/>
  <c r="S148" i="29" s="1"/>
  <c r="P149" i="29"/>
  <c r="P148" i="29" s="1"/>
  <c r="L149" i="29"/>
  <c r="T148" i="29"/>
  <c r="R148" i="29"/>
  <c r="Q148" i="29"/>
  <c r="O148" i="29"/>
  <c r="N148" i="29"/>
  <c r="M148" i="29"/>
  <c r="K148" i="29"/>
  <c r="J148" i="29"/>
  <c r="I148" i="29"/>
  <c r="H148" i="29"/>
  <c r="G148" i="29"/>
  <c r="U147" i="29"/>
  <c r="U146" i="29" s="1"/>
  <c r="S147" i="29"/>
  <c r="S146" i="29" s="1"/>
  <c r="P147" i="29"/>
  <c r="P146" i="29" s="1"/>
  <c r="L147" i="29"/>
  <c r="T146" i="29"/>
  <c r="R146" i="29"/>
  <c r="Q146" i="29"/>
  <c r="O146" i="29"/>
  <c r="N146" i="29"/>
  <c r="M146" i="29"/>
  <c r="K146" i="29"/>
  <c r="J146" i="29"/>
  <c r="I146" i="29"/>
  <c r="H146" i="29"/>
  <c r="G146" i="29"/>
  <c r="U144" i="29"/>
  <c r="U143" i="29" s="1"/>
  <c r="U142" i="29" s="1"/>
  <c r="S144" i="29"/>
  <c r="S143" i="29" s="1"/>
  <c r="S142" i="29" s="1"/>
  <c r="P144" i="29"/>
  <c r="P143" i="29" s="1"/>
  <c r="P142" i="29" s="1"/>
  <c r="L144" i="29"/>
  <c r="T143" i="29"/>
  <c r="T142" i="29" s="1"/>
  <c r="R143" i="29"/>
  <c r="R142" i="29" s="1"/>
  <c r="Q143" i="29"/>
  <c r="Q142" i="29" s="1"/>
  <c r="O143" i="29"/>
  <c r="O142" i="29" s="1"/>
  <c r="N143" i="29"/>
  <c r="N142" i="29" s="1"/>
  <c r="M143" i="29"/>
  <c r="M142" i="29" s="1"/>
  <c r="K143" i="29"/>
  <c r="K142" i="29" s="1"/>
  <c r="J143" i="29"/>
  <c r="J142" i="29" s="1"/>
  <c r="I143" i="29"/>
  <c r="H143" i="29"/>
  <c r="H142" i="29" s="1"/>
  <c r="G143" i="29"/>
  <c r="G142" i="29" s="1"/>
  <c r="U141" i="29"/>
  <c r="U140" i="29" s="1"/>
  <c r="S141" i="29"/>
  <c r="S140" i="29" s="1"/>
  <c r="P141" i="29"/>
  <c r="P140" i="29" s="1"/>
  <c r="L141" i="29"/>
  <c r="T140" i="29"/>
  <c r="R140" i="29"/>
  <c r="Q140" i="29"/>
  <c r="O140" i="29"/>
  <c r="N140" i="29"/>
  <c r="M140" i="29"/>
  <c r="K140" i="29"/>
  <c r="J140" i="29"/>
  <c r="I140" i="29"/>
  <c r="H140" i="29"/>
  <c r="G140" i="29"/>
  <c r="U139" i="29"/>
  <c r="U138" i="29" s="1"/>
  <c r="S139" i="29"/>
  <c r="S138" i="29" s="1"/>
  <c r="P139" i="29"/>
  <c r="P138" i="29" s="1"/>
  <c r="L139" i="29"/>
  <c r="T138" i="29"/>
  <c r="R138" i="29"/>
  <c r="Q138" i="29"/>
  <c r="O138" i="29"/>
  <c r="N138" i="29"/>
  <c r="M138" i="29"/>
  <c r="K138" i="29"/>
  <c r="J138" i="29"/>
  <c r="I138" i="29"/>
  <c r="H138" i="29"/>
  <c r="G138" i="29"/>
  <c r="U136" i="29"/>
  <c r="U135" i="29" s="1"/>
  <c r="U134" i="29" s="1"/>
  <c r="S136" i="29"/>
  <c r="S135" i="29" s="1"/>
  <c r="S134" i="29" s="1"/>
  <c r="P136" i="29"/>
  <c r="P135" i="29" s="1"/>
  <c r="P134" i="29" s="1"/>
  <c r="L136" i="29"/>
  <c r="T135" i="29"/>
  <c r="T134" i="29" s="1"/>
  <c r="R135" i="29"/>
  <c r="R134" i="29" s="1"/>
  <c r="Q135" i="29"/>
  <c r="Q134" i="29" s="1"/>
  <c r="O135" i="29"/>
  <c r="O134" i="29" s="1"/>
  <c r="N135" i="29"/>
  <c r="N134" i="29" s="1"/>
  <c r="M135" i="29"/>
  <c r="M134" i="29" s="1"/>
  <c r="K135" i="29"/>
  <c r="K134" i="29" s="1"/>
  <c r="J135" i="29"/>
  <c r="J134" i="29" s="1"/>
  <c r="I135" i="29"/>
  <c r="I134" i="29" s="1"/>
  <c r="H135" i="29"/>
  <c r="H134" i="29" s="1"/>
  <c r="G135" i="29"/>
  <c r="G134" i="29" s="1"/>
  <c r="U133" i="29"/>
  <c r="U132" i="29" s="1"/>
  <c r="S133" i="29"/>
  <c r="S132" i="29" s="1"/>
  <c r="P133" i="29"/>
  <c r="P132" i="29" s="1"/>
  <c r="L133" i="29"/>
  <c r="T132" i="29"/>
  <c r="R132" i="29"/>
  <c r="Q132" i="29"/>
  <c r="O132" i="29"/>
  <c r="N132" i="29"/>
  <c r="M132" i="29"/>
  <c r="K132" i="29"/>
  <c r="J132" i="29"/>
  <c r="I132" i="29"/>
  <c r="H132" i="29"/>
  <c r="G132" i="29"/>
  <c r="U131" i="29"/>
  <c r="U130" i="29" s="1"/>
  <c r="S131" i="29"/>
  <c r="S130" i="29" s="1"/>
  <c r="P131" i="29"/>
  <c r="P130" i="29" s="1"/>
  <c r="L131" i="29"/>
  <c r="T130" i="29"/>
  <c r="R130" i="29"/>
  <c r="Q130" i="29"/>
  <c r="O130" i="29"/>
  <c r="N130" i="29"/>
  <c r="M130" i="29"/>
  <c r="K130" i="29"/>
  <c r="J130" i="29"/>
  <c r="I130" i="29"/>
  <c r="H130" i="29"/>
  <c r="G130" i="29"/>
  <c r="U128" i="29"/>
  <c r="U127" i="29" s="1"/>
  <c r="U126" i="29" s="1"/>
  <c r="S128" i="29"/>
  <c r="S127" i="29" s="1"/>
  <c r="S126" i="29" s="1"/>
  <c r="P128" i="29"/>
  <c r="P127" i="29" s="1"/>
  <c r="P126" i="29" s="1"/>
  <c r="L128" i="29"/>
  <c r="T127" i="29"/>
  <c r="T126" i="29" s="1"/>
  <c r="R127" i="29"/>
  <c r="R126" i="29" s="1"/>
  <c r="Q127" i="29"/>
  <c r="Q126" i="29" s="1"/>
  <c r="O127" i="29"/>
  <c r="O126" i="29" s="1"/>
  <c r="N127" i="29"/>
  <c r="N126" i="29" s="1"/>
  <c r="M127" i="29"/>
  <c r="M126" i="29" s="1"/>
  <c r="K127" i="29"/>
  <c r="K126" i="29" s="1"/>
  <c r="J127" i="29"/>
  <c r="J126" i="29" s="1"/>
  <c r="I127" i="29"/>
  <c r="H127" i="29"/>
  <c r="H126" i="29" s="1"/>
  <c r="G127" i="29"/>
  <c r="G126" i="29" s="1"/>
  <c r="U125" i="29"/>
  <c r="U124" i="29" s="1"/>
  <c r="S125" i="29"/>
  <c r="S124" i="29" s="1"/>
  <c r="P125" i="29"/>
  <c r="P124" i="29" s="1"/>
  <c r="L125" i="29"/>
  <c r="T124" i="29"/>
  <c r="R124" i="29"/>
  <c r="Q124" i="29"/>
  <c r="O124" i="29"/>
  <c r="N124" i="29"/>
  <c r="M124" i="29"/>
  <c r="K124" i="29"/>
  <c r="J124" i="29"/>
  <c r="I124" i="29"/>
  <c r="H124" i="29"/>
  <c r="G124" i="29"/>
  <c r="U123" i="29"/>
  <c r="U122" i="29" s="1"/>
  <c r="P123" i="29"/>
  <c r="P122" i="29" s="1"/>
  <c r="L123" i="29"/>
  <c r="T122" i="29"/>
  <c r="S122" i="29"/>
  <c r="R122" i="29"/>
  <c r="Q122" i="29"/>
  <c r="O122" i="29"/>
  <c r="N122" i="29"/>
  <c r="M122" i="29"/>
  <c r="K122" i="29"/>
  <c r="J122" i="29"/>
  <c r="I122" i="29"/>
  <c r="H122" i="29"/>
  <c r="G122" i="29"/>
  <c r="U120" i="29"/>
  <c r="U119" i="29" s="1"/>
  <c r="U118" i="29" s="1"/>
  <c r="S120" i="29"/>
  <c r="S119" i="29" s="1"/>
  <c r="S118" i="29" s="1"/>
  <c r="P120" i="29"/>
  <c r="P119" i="29" s="1"/>
  <c r="P118" i="29" s="1"/>
  <c r="L120" i="29"/>
  <c r="T119" i="29"/>
  <c r="T118" i="29" s="1"/>
  <c r="R119" i="29"/>
  <c r="R118" i="29" s="1"/>
  <c r="Q119" i="29"/>
  <c r="Q118" i="29" s="1"/>
  <c r="O119" i="29"/>
  <c r="O118" i="29" s="1"/>
  <c r="N119" i="29"/>
  <c r="N118" i="29" s="1"/>
  <c r="M119" i="29"/>
  <c r="M118" i="29" s="1"/>
  <c r="K119" i="29"/>
  <c r="K118" i="29" s="1"/>
  <c r="J119" i="29"/>
  <c r="J118" i="29" s="1"/>
  <c r="I119" i="29"/>
  <c r="H119" i="29"/>
  <c r="H118" i="29" s="1"/>
  <c r="G119" i="29"/>
  <c r="G118" i="29" s="1"/>
  <c r="U117" i="29"/>
  <c r="U116" i="29" s="1"/>
  <c r="U115" i="29" s="1"/>
  <c r="S117" i="29"/>
  <c r="S116" i="29" s="1"/>
  <c r="S115" i="29" s="1"/>
  <c r="P117" i="29"/>
  <c r="P116" i="29" s="1"/>
  <c r="P115" i="29" s="1"/>
  <c r="L117" i="29"/>
  <c r="T116" i="29"/>
  <c r="T115" i="29" s="1"/>
  <c r="R116" i="29"/>
  <c r="R115" i="29" s="1"/>
  <c r="Q116" i="29"/>
  <c r="Q115" i="29" s="1"/>
  <c r="O116" i="29"/>
  <c r="O115" i="29" s="1"/>
  <c r="N116" i="29"/>
  <c r="N115" i="29" s="1"/>
  <c r="M116" i="29"/>
  <c r="M115" i="29" s="1"/>
  <c r="K116" i="29"/>
  <c r="K115" i="29" s="1"/>
  <c r="J116" i="29"/>
  <c r="J115" i="29" s="1"/>
  <c r="I116" i="29"/>
  <c r="H116" i="29"/>
  <c r="H115" i="29" s="1"/>
  <c r="G116" i="29"/>
  <c r="G115" i="29" s="1"/>
  <c r="U114" i="29"/>
  <c r="U113" i="29" s="1"/>
  <c r="U112" i="29" s="1"/>
  <c r="S114" i="29"/>
  <c r="S113" i="29" s="1"/>
  <c r="S112" i="29" s="1"/>
  <c r="P114" i="29"/>
  <c r="P113" i="29" s="1"/>
  <c r="P112" i="29" s="1"/>
  <c r="L114" i="29"/>
  <c r="T113" i="29"/>
  <c r="T112" i="29" s="1"/>
  <c r="R113" i="29"/>
  <c r="R112" i="29" s="1"/>
  <c r="Q113" i="29"/>
  <c r="Q112" i="29" s="1"/>
  <c r="O113" i="29"/>
  <c r="O112" i="29" s="1"/>
  <c r="N113" i="29"/>
  <c r="N112" i="29" s="1"/>
  <c r="M113" i="29"/>
  <c r="M112" i="29" s="1"/>
  <c r="K113" i="29"/>
  <c r="K112" i="29" s="1"/>
  <c r="J113" i="29"/>
  <c r="J112" i="29" s="1"/>
  <c r="I113" i="29"/>
  <c r="H113" i="29"/>
  <c r="H112" i="29" s="1"/>
  <c r="G113" i="29"/>
  <c r="G112" i="29" s="1"/>
  <c r="U109" i="29"/>
  <c r="U108" i="29" s="1"/>
  <c r="S109" i="29"/>
  <c r="S108" i="29" s="1"/>
  <c r="P109" i="29"/>
  <c r="P108" i="29" s="1"/>
  <c r="L109" i="29"/>
  <c r="T108" i="29"/>
  <c r="R108" i="29"/>
  <c r="Q108" i="29"/>
  <c r="O108" i="29"/>
  <c r="N108" i="29"/>
  <c r="M108" i="29"/>
  <c r="K108" i="29"/>
  <c r="J108" i="29"/>
  <c r="I108" i="29"/>
  <c r="H108" i="29"/>
  <c r="H105" i="29" s="1"/>
  <c r="G108" i="29"/>
  <c r="G105" i="29" s="1"/>
  <c r="U107" i="29"/>
  <c r="U106" i="29" s="1"/>
  <c r="S107" i="29"/>
  <c r="S106" i="29" s="1"/>
  <c r="P107" i="29"/>
  <c r="P106" i="29" s="1"/>
  <c r="L107" i="29"/>
  <c r="T106" i="29"/>
  <c r="R106" i="29"/>
  <c r="Q106" i="29"/>
  <c r="O106" i="29"/>
  <c r="N106" i="29"/>
  <c r="M106" i="29"/>
  <c r="K106" i="29"/>
  <c r="J106" i="29"/>
  <c r="I106" i="29"/>
  <c r="L106" i="29" s="1"/>
  <c r="U104" i="29"/>
  <c r="U103" i="29" s="1"/>
  <c r="S104" i="29"/>
  <c r="S103" i="29" s="1"/>
  <c r="P104" i="29"/>
  <c r="P103" i="29" s="1"/>
  <c r="L104" i="29"/>
  <c r="T103" i="29"/>
  <c r="R103" i="29"/>
  <c r="Q103" i="29"/>
  <c r="O103" i="29"/>
  <c r="N103" i="29"/>
  <c r="M103" i="29"/>
  <c r="K103" i="29"/>
  <c r="J103" i="29"/>
  <c r="I103" i="29"/>
  <c r="H103" i="29"/>
  <c r="G103" i="29"/>
  <c r="U102" i="29"/>
  <c r="U101" i="29" s="1"/>
  <c r="S102" i="29"/>
  <c r="S101" i="29" s="1"/>
  <c r="P102" i="29"/>
  <c r="P101" i="29" s="1"/>
  <c r="L102" i="29"/>
  <c r="T101" i="29"/>
  <c r="R101" i="29"/>
  <c r="Q101" i="29"/>
  <c r="O101" i="29"/>
  <c r="N101" i="29"/>
  <c r="M101" i="29"/>
  <c r="K101" i="29"/>
  <c r="J101" i="29"/>
  <c r="I101" i="29"/>
  <c r="H101" i="29"/>
  <c r="G101" i="29"/>
  <c r="U100" i="29"/>
  <c r="U99" i="29" s="1"/>
  <c r="S100" i="29"/>
  <c r="S99" i="29" s="1"/>
  <c r="P100" i="29"/>
  <c r="P99" i="29" s="1"/>
  <c r="L100" i="29"/>
  <c r="T99" i="29"/>
  <c r="R99" i="29"/>
  <c r="Q99" i="29"/>
  <c r="O99" i="29"/>
  <c r="N99" i="29"/>
  <c r="M99" i="29"/>
  <c r="K99" i="29"/>
  <c r="J99" i="29"/>
  <c r="I99" i="29"/>
  <c r="H99" i="29"/>
  <c r="G99" i="29"/>
  <c r="U98" i="29"/>
  <c r="S98" i="29"/>
  <c r="P98" i="29"/>
  <c r="L98" i="29"/>
  <c r="U97" i="29"/>
  <c r="S97" i="29"/>
  <c r="P97" i="29"/>
  <c r="L97" i="29"/>
  <c r="T96" i="29"/>
  <c r="R96" i="29"/>
  <c r="Q96" i="29"/>
  <c r="O96" i="29"/>
  <c r="N96" i="29"/>
  <c r="M96" i="29"/>
  <c r="K96" i="29"/>
  <c r="J96" i="29"/>
  <c r="I96" i="29"/>
  <c r="H96" i="29"/>
  <c r="G96" i="29"/>
  <c r="U94" i="29"/>
  <c r="U93" i="29" s="1"/>
  <c r="S94" i="29"/>
  <c r="S93" i="29" s="1"/>
  <c r="P94" i="29"/>
  <c r="P93" i="29" s="1"/>
  <c r="L94" i="29"/>
  <c r="T93" i="29"/>
  <c r="R93" i="29"/>
  <c r="Q93" i="29"/>
  <c r="O93" i="29"/>
  <c r="N93" i="29"/>
  <c r="M93" i="29"/>
  <c r="K93" i="29"/>
  <c r="J93" i="29"/>
  <c r="I93" i="29"/>
  <c r="H93" i="29"/>
  <c r="G93" i="29"/>
  <c r="U92" i="29"/>
  <c r="U91" i="29" s="1"/>
  <c r="S92" i="29"/>
  <c r="S91" i="29" s="1"/>
  <c r="P92" i="29"/>
  <c r="P91" i="29" s="1"/>
  <c r="L92" i="29"/>
  <c r="T91" i="29"/>
  <c r="R91" i="29"/>
  <c r="Q91" i="29"/>
  <c r="O91" i="29"/>
  <c r="N91" i="29"/>
  <c r="M91" i="29"/>
  <c r="K91" i="29"/>
  <c r="J91" i="29"/>
  <c r="I91" i="29"/>
  <c r="H91" i="29"/>
  <c r="G91" i="29"/>
  <c r="U89" i="29"/>
  <c r="U88" i="29" s="1"/>
  <c r="S89" i="29"/>
  <c r="S88" i="29" s="1"/>
  <c r="P89" i="29"/>
  <c r="P88" i="29" s="1"/>
  <c r="L89" i="29"/>
  <c r="T88" i="29"/>
  <c r="R88" i="29"/>
  <c r="Q88" i="29"/>
  <c r="O88" i="29"/>
  <c r="N88" i="29"/>
  <c r="M88" i="29"/>
  <c r="K88" i="29"/>
  <c r="J88" i="29"/>
  <c r="I88" i="29"/>
  <c r="H88" i="29"/>
  <c r="G88" i="29"/>
  <c r="U87" i="29"/>
  <c r="S87" i="29"/>
  <c r="P87" i="29"/>
  <c r="L87" i="29"/>
  <c r="U86" i="29"/>
  <c r="S86" i="29"/>
  <c r="P86" i="29"/>
  <c r="L86" i="29"/>
  <c r="U85" i="29"/>
  <c r="S85" i="29"/>
  <c r="P85" i="29"/>
  <c r="L85" i="29"/>
  <c r="T84" i="29"/>
  <c r="R84" i="29"/>
  <c r="Q84" i="29"/>
  <c r="O84" i="29"/>
  <c r="N84" i="29"/>
  <c r="M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L82" i="29"/>
  <c r="T81" i="29"/>
  <c r="R81" i="29"/>
  <c r="Q81" i="29"/>
  <c r="O81" i="29"/>
  <c r="N81" i="29"/>
  <c r="M81" i="29"/>
  <c r="K81" i="29"/>
  <c r="J81" i="29"/>
  <c r="I81" i="29"/>
  <c r="H81" i="29"/>
  <c r="G81" i="29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L77" i="29"/>
  <c r="T76" i="29"/>
  <c r="R76" i="29"/>
  <c r="Q76" i="29"/>
  <c r="O76" i="29"/>
  <c r="N76" i="29"/>
  <c r="M76" i="29"/>
  <c r="K76" i="29"/>
  <c r="J76" i="29"/>
  <c r="I76" i="29"/>
  <c r="H76" i="29"/>
  <c r="G76" i="29"/>
  <c r="U75" i="29"/>
  <c r="U74" i="29" s="1"/>
  <c r="S75" i="29"/>
  <c r="S74" i="29" s="1"/>
  <c r="P75" i="29"/>
  <c r="P74" i="29" s="1"/>
  <c r="L75" i="29"/>
  <c r="T74" i="29"/>
  <c r="R74" i="29"/>
  <c r="Q74" i="29"/>
  <c r="O74" i="29"/>
  <c r="N74" i="29"/>
  <c r="M74" i="29"/>
  <c r="K74" i="29"/>
  <c r="J74" i="29"/>
  <c r="I74" i="29"/>
  <c r="H74" i="29"/>
  <c r="G74" i="29"/>
  <c r="U72" i="29"/>
  <c r="U71" i="29" s="1"/>
  <c r="S72" i="29"/>
  <c r="S71" i="29" s="1"/>
  <c r="P72" i="29"/>
  <c r="P71" i="29" s="1"/>
  <c r="L72" i="29"/>
  <c r="T71" i="29"/>
  <c r="R71" i="29"/>
  <c r="Q71" i="29"/>
  <c r="O71" i="29"/>
  <c r="N71" i="29"/>
  <c r="M71" i="29"/>
  <c r="K71" i="29"/>
  <c r="J71" i="29"/>
  <c r="I71" i="29"/>
  <c r="H71" i="29"/>
  <c r="G71" i="29"/>
  <c r="U70" i="29"/>
  <c r="S70" i="29"/>
  <c r="P70" i="29"/>
  <c r="L70" i="29"/>
  <c r="U69" i="29"/>
  <c r="S69" i="29"/>
  <c r="P69" i="29"/>
  <c r="L69" i="29"/>
  <c r="U68" i="29"/>
  <c r="S68" i="29"/>
  <c r="P68" i="29"/>
  <c r="L68" i="29"/>
  <c r="T67" i="29"/>
  <c r="R67" i="29"/>
  <c r="Q67" i="29"/>
  <c r="O67" i="29"/>
  <c r="N67" i="29"/>
  <c r="M67" i="29"/>
  <c r="K67" i="29"/>
  <c r="J67" i="29"/>
  <c r="I67" i="29"/>
  <c r="H67" i="29"/>
  <c r="G67" i="29"/>
  <c r="U66" i="29"/>
  <c r="U65" i="29" s="1"/>
  <c r="S66" i="29"/>
  <c r="S65" i="29" s="1"/>
  <c r="P66" i="29"/>
  <c r="P65" i="29" s="1"/>
  <c r="L66" i="29"/>
  <c r="T65" i="29"/>
  <c r="R65" i="29"/>
  <c r="Q65" i="29"/>
  <c r="O65" i="29"/>
  <c r="N65" i="29"/>
  <c r="M65" i="29"/>
  <c r="K65" i="29"/>
  <c r="J65" i="29"/>
  <c r="I65" i="29"/>
  <c r="H65" i="29"/>
  <c r="G65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L58" i="29"/>
  <c r="T57" i="29"/>
  <c r="R57" i="29"/>
  <c r="Q57" i="29"/>
  <c r="O57" i="29"/>
  <c r="N57" i="29"/>
  <c r="M57" i="29"/>
  <c r="K57" i="29"/>
  <c r="J57" i="29"/>
  <c r="I57" i="29"/>
  <c r="H57" i="29"/>
  <c r="G57" i="29"/>
  <c r="U56" i="29"/>
  <c r="U55" i="29" s="1"/>
  <c r="S56" i="29"/>
  <c r="S55" i="29" s="1"/>
  <c r="P56" i="29"/>
  <c r="P55" i="29" s="1"/>
  <c r="L56" i="29"/>
  <c r="T55" i="29"/>
  <c r="R55" i="29"/>
  <c r="Q55" i="29"/>
  <c r="O55" i="29"/>
  <c r="N55" i="29"/>
  <c r="M55" i="29"/>
  <c r="K55" i="29"/>
  <c r="J55" i="29"/>
  <c r="I55" i="29"/>
  <c r="H55" i="29"/>
  <c r="G55" i="29"/>
  <c r="U54" i="29"/>
  <c r="U53" i="29" s="1"/>
  <c r="S54" i="29"/>
  <c r="S53" i="29" s="1"/>
  <c r="P54" i="29"/>
  <c r="P53" i="29" s="1"/>
  <c r="L54" i="29"/>
  <c r="T53" i="29"/>
  <c r="R53" i="29"/>
  <c r="Q53" i="29"/>
  <c r="O53" i="29"/>
  <c r="N53" i="29"/>
  <c r="M53" i="29"/>
  <c r="K53" i="29"/>
  <c r="J53" i="29"/>
  <c r="I53" i="29"/>
  <c r="H53" i="29"/>
  <c r="G53" i="29"/>
  <c r="U52" i="29"/>
  <c r="U51" i="29" s="1"/>
  <c r="S52" i="29"/>
  <c r="S51" i="29" s="1"/>
  <c r="P52" i="29"/>
  <c r="P51" i="29" s="1"/>
  <c r="L52" i="29"/>
  <c r="T51" i="29"/>
  <c r="R51" i="29"/>
  <c r="Q51" i="29"/>
  <c r="O51" i="29"/>
  <c r="N51" i="29"/>
  <c r="M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L48" i="29"/>
  <c r="T47" i="29"/>
  <c r="R47" i="29"/>
  <c r="Q47" i="29"/>
  <c r="O47" i="29"/>
  <c r="N47" i="29"/>
  <c r="M47" i="29"/>
  <c r="K47" i="29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L41" i="29"/>
  <c r="T40" i="29"/>
  <c r="R40" i="29"/>
  <c r="Q40" i="29"/>
  <c r="O40" i="29"/>
  <c r="N40" i="29"/>
  <c r="M40" i="29"/>
  <c r="K40" i="29"/>
  <c r="J40" i="29"/>
  <c r="I40" i="29"/>
  <c r="H40" i="29"/>
  <c r="G40" i="29"/>
  <c r="U39" i="29"/>
  <c r="U38" i="29" s="1"/>
  <c r="S39" i="29"/>
  <c r="S38" i="29" s="1"/>
  <c r="P39" i="29"/>
  <c r="P38" i="29" s="1"/>
  <c r="L39" i="29"/>
  <c r="T38" i="29"/>
  <c r="R38" i="29"/>
  <c r="Q38" i="29"/>
  <c r="O38" i="29"/>
  <c r="N38" i="29"/>
  <c r="M38" i="29"/>
  <c r="K38" i="29"/>
  <c r="J38" i="29"/>
  <c r="I38" i="29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P29" i="29"/>
  <c r="L29" i="29"/>
  <c r="T28" i="29"/>
  <c r="R28" i="29"/>
  <c r="Q28" i="29"/>
  <c r="O28" i="29"/>
  <c r="N28" i="29"/>
  <c r="M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L22" i="29"/>
  <c r="T21" i="29"/>
  <c r="R21" i="29"/>
  <c r="Q21" i="29"/>
  <c r="O21" i="29"/>
  <c r="N21" i="29"/>
  <c r="M21" i="29"/>
  <c r="K21" i="29"/>
  <c r="J21" i="29"/>
  <c r="I21" i="29"/>
  <c r="H21" i="29"/>
  <c r="G21" i="29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L17" i="29"/>
  <c r="T16" i="29"/>
  <c r="R16" i="29"/>
  <c r="Q16" i="29"/>
  <c r="O16" i="29"/>
  <c r="N16" i="29"/>
  <c r="M16" i="29"/>
  <c r="K16" i="29"/>
  <c r="J16" i="29"/>
  <c r="I16" i="29"/>
  <c r="H16" i="29"/>
  <c r="G16" i="29"/>
  <c r="U15" i="29"/>
  <c r="S15" i="29"/>
  <c r="P15" i="29"/>
  <c r="L15" i="29"/>
  <c r="U14" i="29"/>
  <c r="S14" i="29"/>
  <c r="P14" i="29"/>
  <c r="L14" i="29"/>
  <c r="U13" i="29"/>
  <c r="S13" i="29"/>
  <c r="P13" i="29"/>
  <c r="L13" i="29"/>
  <c r="T12" i="29"/>
  <c r="R12" i="29"/>
  <c r="Q12" i="29"/>
  <c r="O12" i="29"/>
  <c r="N12" i="29"/>
  <c r="M12" i="29"/>
  <c r="K12" i="29"/>
  <c r="J12" i="29"/>
  <c r="I12" i="29"/>
  <c r="H12" i="29"/>
  <c r="G12" i="29"/>
  <c r="U11" i="29"/>
  <c r="U10" i="29" s="1"/>
  <c r="S11" i="29"/>
  <c r="S10" i="29" s="1"/>
  <c r="P11" i="29"/>
  <c r="P10" i="29" s="1"/>
  <c r="L11" i="29"/>
  <c r="T10" i="29"/>
  <c r="R10" i="29"/>
  <c r="Q10" i="29"/>
  <c r="O10" i="29"/>
  <c r="N10" i="29"/>
  <c r="M10" i="29"/>
  <c r="K10" i="29"/>
  <c r="J10" i="29"/>
  <c r="I10" i="29"/>
  <c r="H10" i="29"/>
  <c r="G10" i="29"/>
  <c r="U9" i="29"/>
  <c r="S9" i="29"/>
  <c r="P9" i="29"/>
  <c r="L9" i="29"/>
  <c r="U8" i="29"/>
  <c r="S8" i="29"/>
  <c r="P8" i="29"/>
  <c r="L8" i="29"/>
  <c r="U7" i="29"/>
  <c r="S7" i="29"/>
  <c r="P7" i="29"/>
  <c r="L7" i="29"/>
  <c r="T6" i="29"/>
  <c r="R6" i="29"/>
  <c r="Q6" i="29"/>
  <c r="O6" i="29"/>
  <c r="N6" i="29"/>
  <c r="M6" i="29"/>
  <c r="K6" i="29"/>
  <c r="J6" i="29"/>
  <c r="I6" i="29"/>
  <c r="H6" i="29"/>
  <c r="G6" i="29"/>
  <c r="W10" i="29"/>
  <c r="W11" i="29" s="1"/>
  <c r="X10" i="29"/>
  <c r="X11" i="29" s="1"/>
  <c r="V10" i="29"/>
  <c r="V11" i="29" s="1"/>
  <c r="P944" i="29" l="1"/>
  <c r="P991" i="29"/>
  <c r="S263" i="29"/>
  <c r="P458" i="29"/>
  <c r="Q779" i="29"/>
  <c r="Q868" i="29"/>
  <c r="S944" i="29"/>
  <c r="S977" i="29"/>
  <c r="U1002" i="29"/>
  <c r="U1088" i="29"/>
  <c r="S1147" i="29"/>
  <c r="U1233" i="29"/>
  <c r="S271" i="29"/>
  <c r="P291" i="29"/>
  <c r="P387" i="29"/>
  <c r="S458" i="29"/>
  <c r="R779" i="29"/>
  <c r="S1110" i="29"/>
  <c r="P1118" i="29"/>
  <c r="U1147" i="29"/>
  <c r="P258" i="29"/>
  <c r="U271" i="29"/>
  <c r="P393" i="29"/>
  <c r="P901" i="29"/>
  <c r="P911" i="29"/>
  <c r="P953" i="29"/>
  <c r="P1037" i="29"/>
  <c r="S1118" i="29"/>
  <c r="P1218" i="29"/>
  <c r="S1238" i="29"/>
  <c r="S911" i="29"/>
  <c r="U950" i="29"/>
  <c r="S953" i="29"/>
  <c r="S1037" i="29"/>
  <c r="U1130" i="29"/>
  <c r="U1129" i="29" s="1"/>
  <c r="S1218" i="29"/>
  <c r="S1245" i="29"/>
  <c r="P1245" i="29"/>
  <c r="U918" i="29"/>
  <c r="S1187" i="29"/>
  <c r="S1186" i="29" s="1"/>
  <c r="P178" i="29"/>
  <c r="P175" i="29" s="1"/>
  <c r="P1110" i="29"/>
  <c r="U461" i="29"/>
  <c r="U455" i="29" s="1"/>
  <c r="P426" i="29"/>
  <c r="S279" i="29"/>
  <c r="P271" i="29"/>
  <c r="P266" i="29" s="1"/>
  <c r="S510" i="29"/>
  <c r="U510" i="29"/>
  <c r="U1080" i="29"/>
  <c r="S291" i="29"/>
  <c r="S290" i="29" s="1"/>
  <c r="P1187" i="29"/>
  <c r="P1186" i="29" s="1"/>
  <c r="S1124" i="29"/>
  <c r="S1117" i="29" s="1"/>
  <c r="U283" i="29"/>
  <c r="P1177" i="29"/>
  <c r="S1002" i="29"/>
  <c r="S1001" i="29" s="1"/>
  <c r="P279" i="29"/>
  <c r="U318" i="29"/>
  <c r="S426" i="29"/>
  <c r="U888" i="29"/>
  <c r="S372" i="29"/>
  <c r="U958" i="29"/>
  <c r="S983" i="29"/>
  <c r="P254" i="29"/>
  <c r="P251" i="29" s="1"/>
  <c r="P376" i="29"/>
  <c r="U1118" i="29"/>
  <c r="P1214" i="29"/>
  <c r="U447" i="29"/>
  <c r="U446" i="29" s="1"/>
  <c r="P404" i="29"/>
  <c r="S434" i="29"/>
  <c r="S433" i="29" s="1"/>
  <c r="U291" i="29"/>
  <c r="U290" i="29" s="1"/>
  <c r="U1151" i="29"/>
  <c r="U324" i="29"/>
  <c r="U421" i="29"/>
  <c r="P172" i="29"/>
  <c r="P171" i="29" s="1"/>
  <c r="P1015" i="29"/>
  <c r="U258" i="29"/>
  <c r="U1218" i="29"/>
  <c r="S1018" i="29"/>
  <c r="U387" i="29"/>
  <c r="S393" i="29"/>
  <c r="U21" i="29"/>
  <c r="U1083" i="29"/>
  <c r="U1104" i="29"/>
  <c r="U1255" i="29"/>
  <c r="U1254" i="29" s="1"/>
  <c r="P1092" i="29"/>
  <c r="S283" i="29"/>
  <c r="S401" i="29"/>
  <c r="P461" i="29"/>
  <c r="P455" i="29" s="1"/>
  <c r="U12" i="29"/>
  <c r="S324" i="29"/>
  <c r="S461" i="29"/>
  <c r="S455" i="29" s="1"/>
  <c r="S515" i="29"/>
  <c r="P1157" i="29"/>
  <c r="U1124" i="29"/>
  <c r="S404" i="29"/>
  <c r="P1238" i="29"/>
  <c r="P1124" i="29"/>
  <c r="P1117" i="29" s="1"/>
  <c r="P977" i="29"/>
  <c r="Q558" i="29"/>
  <c r="G558" i="29"/>
  <c r="S237" i="29"/>
  <c r="S236" i="29" s="1"/>
  <c r="U1075" i="29"/>
  <c r="U181" i="29"/>
  <c r="H558" i="29"/>
  <c r="R558" i="29"/>
  <c r="I558" i="29"/>
  <c r="T181" i="29"/>
  <c r="O558" i="29"/>
  <c r="S81" i="29"/>
  <c r="P891" i="29"/>
  <c r="S918" i="29"/>
  <c r="P283" i="29"/>
  <c r="U47" i="29"/>
  <c r="P181" i="29"/>
  <c r="S181" i="29"/>
  <c r="U896" i="29"/>
  <c r="U16" i="29"/>
  <c r="S161" i="29"/>
  <c r="S160" i="29" s="1"/>
  <c r="U376" i="29"/>
  <c r="S387" i="29"/>
  <c r="P515" i="29"/>
  <c r="U263" i="29"/>
  <c r="U178" i="29"/>
  <c r="U175" i="29" s="1"/>
  <c r="U1018" i="29"/>
  <c r="S299" i="29"/>
  <c r="U411" i="29"/>
  <c r="P510" i="29"/>
  <c r="S891" i="29"/>
  <c r="S929" i="29"/>
  <c r="S928" i="29" s="1"/>
  <c r="U944" i="29"/>
  <c r="U1037" i="29"/>
  <c r="U1034" i="29" s="1"/>
  <c r="P1166" i="29"/>
  <c r="S1255" i="29"/>
  <c r="S1254" i="29" s="1"/>
  <c r="S178" i="29"/>
  <c r="S175" i="29" s="1"/>
  <c r="S258" i="29"/>
  <c r="S1166" i="29"/>
  <c r="S172" i="29"/>
  <c r="S171" i="29" s="1"/>
  <c r="S1104" i="29"/>
  <c r="U1238" i="29"/>
  <c r="S411" i="29"/>
  <c r="S304" i="29"/>
  <c r="U1157" i="29"/>
  <c r="U1177" i="29"/>
  <c r="S421" i="29"/>
  <c r="U426" i="29"/>
  <c r="P372" i="29"/>
  <c r="P1151" i="29"/>
  <c r="P958" i="29"/>
  <c r="U515" i="29"/>
  <c r="U1015" i="29"/>
  <c r="U81" i="29"/>
  <c r="P290" i="29"/>
  <c r="U237" i="29"/>
  <c r="U236" i="29" s="1"/>
  <c r="U404" i="29"/>
  <c r="P84" i="29"/>
  <c r="H1129" i="29"/>
  <c r="S1211" i="29"/>
  <c r="P1224" i="29"/>
  <c r="U929" i="29"/>
  <c r="U928" i="29" s="1"/>
  <c r="S1130" i="29"/>
  <c r="S1129" i="29" s="1"/>
  <c r="P1130" i="29"/>
  <c r="P1129" i="29" s="1"/>
  <c r="S1083" i="29"/>
  <c r="S991" i="29"/>
  <c r="P1147" i="29"/>
  <c r="S254" i="29"/>
  <c r="J774" i="29"/>
  <c r="O774" i="29"/>
  <c r="H774" i="29"/>
  <c r="O1129" i="29"/>
  <c r="U1245" i="29"/>
  <c r="N1129" i="29"/>
  <c r="T1129" i="29"/>
  <c r="G1129" i="29"/>
  <c r="Q1129" i="29"/>
  <c r="S1233" i="29"/>
  <c r="S84" i="29"/>
  <c r="P896" i="29"/>
  <c r="U1279" i="29"/>
  <c r="U1274" i="29" s="1"/>
  <c r="U1273" i="29" s="1"/>
  <c r="U84" i="29"/>
  <c r="J312" i="29"/>
  <c r="O312" i="29"/>
  <c r="M312" i="29"/>
  <c r="P1211" i="29"/>
  <c r="T312" i="29"/>
  <c r="H312" i="29"/>
  <c r="U983" i="29"/>
  <c r="P81" i="29"/>
  <c r="G499" i="29"/>
  <c r="K499" i="29"/>
  <c r="S1092" i="29"/>
  <c r="S318" i="29"/>
  <c r="U901" i="29"/>
  <c r="J928" i="29"/>
  <c r="O928" i="29"/>
  <c r="G928" i="29"/>
  <c r="U299" i="29"/>
  <c r="H928" i="29"/>
  <c r="M928" i="29"/>
  <c r="H499" i="29"/>
  <c r="J189" i="29"/>
  <c r="O189" i="29"/>
  <c r="N499" i="29"/>
  <c r="M499" i="29"/>
  <c r="J499" i="29"/>
  <c r="O499" i="29"/>
  <c r="G189" i="29"/>
  <c r="M189" i="29"/>
  <c r="K189" i="29"/>
  <c r="N189" i="29"/>
  <c r="P1284" i="29"/>
  <c r="J137" i="29"/>
  <c r="O137" i="29"/>
  <c r="U304" i="29"/>
  <c r="U372" i="29"/>
  <c r="S1015" i="29"/>
  <c r="S21" i="29"/>
  <c r="M137" i="29"/>
  <c r="K137" i="29"/>
  <c r="Q137" i="29"/>
  <c r="N137" i="29"/>
  <c r="U991" i="29"/>
  <c r="P411" i="29"/>
  <c r="P421" i="29"/>
  <c r="S12" i="29"/>
  <c r="S901" i="29"/>
  <c r="U1224" i="29"/>
  <c r="P1083" i="29"/>
  <c r="Q523" i="29"/>
  <c r="U279" i="29"/>
  <c r="P12" i="29"/>
  <c r="P40" i="29"/>
  <c r="S1157" i="29"/>
  <c r="P1075" i="29"/>
  <c r="L1184" i="29"/>
  <c r="U57" i="29"/>
  <c r="R1129" i="29"/>
  <c r="U254" i="29"/>
  <c r="G137" i="29"/>
  <c r="S28" i="29"/>
  <c r="U96" i="29"/>
  <c r="U95" i="29" s="1"/>
  <c r="P929" i="29"/>
  <c r="P928" i="29" s="1"/>
  <c r="P983" i="29"/>
  <c r="H90" i="29"/>
  <c r="M1129" i="29"/>
  <c r="P1088" i="29"/>
  <c r="T90" i="29"/>
  <c r="H744" i="29"/>
  <c r="K90" i="29"/>
  <c r="Q90" i="29"/>
  <c r="L983" i="29"/>
  <c r="L1005" i="29"/>
  <c r="L1011" i="29"/>
  <c r="L1198" i="29"/>
  <c r="L1275" i="29"/>
  <c r="L1284" i="29"/>
  <c r="U434" i="29"/>
  <c r="U433" i="29" s="1"/>
  <c r="S40" i="29"/>
  <c r="N90" i="29"/>
  <c r="M1186" i="29"/>
  <c r="O1254" i="29"/>
  <c r="P774" i="29"/>
  <c r="N604" i="29"/>
  <c r="I488" i="29"/>
  <c r="U488" i="29"/>
  <c r="M1261" i="29"/>
  <c r="L1277" i="29"/>
  <c r="L1287" i="29"/>
  <c r="P1104" i="29"/>
  <c r="S896" i="29"/>
  <c r="P28" i="29"/>
  <c r="P129" i="29"/>
  <c r="L404" i="29"/>
  <c r="L407" i="29"/>
  <c r="L416" i="29"/>
  <c r="L434" i="29"/>
  <c r="L461" i="29"/>
  <c r="P21" i="29"/>
  <c r="N105" i="29"/>
  <c r="I290" i="29"/>
  <c r="U523" i="29"/>
  <c r="J105" i="29"/>
  <c r="O105" i="29"/>
  <c r="U67" i="29"/>
  <c r="U64" i="29" s="1"/>
  <c r="S240" i="29"/>
  <c r="M105" i="29"/>
  <c r="S376" i="29"/>
  <c r="S958" i="29"/>
  <c r="I859" i="29"/>
  <c r="L859" i="29" s="1"/>
  <c r="I1069" i="29"/>
  <c r="L1069" i="29" s="1"/>
  <c r="S1284" i="29"/>
  <c r="I240" i="29"/>
  <c r="U1166" i="29"/>
  <c r="I545" i="29"/>
  <c r="L545" i="29" s="1"/>
  <c r="L207" i="29"/>
  <c r="N240" i="29"/>
  <c r="P935" i="29"/>
  <c r="P230" i="29"/>
  <c r="Q760" i="29"/>
  <c r="N779" i="29"/>
  <c r="M175" i="29"/>
  <c r="R175" i="29"/>
  <c r="I202" i="29"/>
  <c r="O240" i="29"/>
  <c r="N175" i="29"/>
  <c r="T175" i="29"/>
  <c r="K240" i="29"/>
  <c r="Q240" i="29"/>
  <c r="I480" i="29"/>
  <c r="L524" i="29"/>
  <c r="L526" i="29"/>
  <c r="U576" i="29"/>
  <c r="U573" i="29" s="1"/>
  <c r="N583" i="29"/>
  <c r="P717" i="29"/>
  <c r="L727" i="29"/>
  <c r="P753" i="29"/>
  <c r="R774" i="29"/>
  <c r="L790" i="29"/>
  <c r="L792" i="29"/>
  <c r="L810" i="29"/>
  <c r="K809" i="29"/>
  <c r="S816" i="29"/>
  <c r="L819" i="29"/>
  <c r="L821" i="29"/>
  <c r="U823" i="29"/>
  <c r="G840" i="29"/>
  <c r="H175" i="29"/>
  <c r="J240" i="29"/>
  <c r="S16" i="29"/>
  <c r="U28" i="29"/>
  <c r="S67" i="29"/>
  <c r="S64" i="29" s="1"/>
  <c r="L84" i="29"/>
  <c r="L99" i="29"/>
  <c r="I779" i="29"/>
  <c r="L779" i="29" s="1"/>
  <c r="L234" i="29"/>
  <c r="J175" i="29"/>
  <c r="O175" i="29"/>
  <c r="H240" i="29"/>
  <c r="M240" i="29"/>
  <c r="R240" i="29"/>
  <c r="K290" i="29"/>
  <c r="Q290" i="29"/>
  <c r="L494" i="29"/>
  <c r="N518" i="29"/>
  <c r="H528" i="29"/>
  <c r="P671" i="29"/>
  <c r="R696" i="29"/>
  <c r="L720" i="29"/>
  <c r="L738" i="29"/>
  <c r="O744" i="29"/>
  <c r="L761" i="29"/>
  <c r="L785" i="29"/>
  <c r="L788" i="29"/>
  <c r="L817" i="29"/>
  <c r="J816" i="29"/>
  <c r="S1088" i="29"/>
  <c r="U1092" i="29"/>
  <c r="O1193" i="29"/>
  <c r="L12" i="29"/>
  <c r="L16" i="29"/>
  <c r="N290" i="29"/>
  <c r="J363" i="29"/>
  <c r="L387" i="29"/>
  <c r="L401" i="29"/>
  <c r="L429" i="29"/>
  <c r="L431" i="29"/>
  <c r="L442" i="29"/>
  <c r="L506" i="29"/>
  <c r="L510" i="29"/>
  <c r="N622" i="29"/>
  <c r="N703" i="29"/>
  <c r="L869" i="29"/>
  <c r="U868" i="29"/>
  <c r="L909" i="29"/>
  <c r="L911" i="29"/>
  <c r="T935" i="29"/>
  <c r="L953" i="29"/>
  <c r="L1177" i="29"/>
  <c r="U6" i="29"/>
  <c r="I1066" i="29"/>
  <c r="L1066" i="29" s="1"/>
  <c r="H290" i="29"/>
  <c r="R455" i="29"/>
  <c r="K551" i="29"/>
  <c r="H733" i="29"/>
  <c r="L51" i="29"/>
  <c r="P57" i="29"/>
  <c r="L67" i="29"/>
  <c r="S76" i="29"/>
  <c r="I802" i="29"/>
  <c r="L124" i="29"/>
  <c r="L164" i="29"/>
  <c r="L166" i="29"/>
  <c r="L182" i="29"/>
  <c r="L352" i="29"/>
  <c r="L357" i="29"/>
  <c r="L363" i="29"/>
  <c r="L372" i="29"/>
  <c r="L376" i="29"/>
  <c r="N640" i="29"/>
  <c r="L877" i="29"/>
  <c r="L896" i="29"/>
  <c r="L901" i="29"/>
  <c r="L948" i="29"/>
  <c r="L556" i="29"/>
  <c r="I551" i="29"/>
  <c r="T662" i="29"/>
  <c r="P687" i="29"/>
  <c r="S696" i="29"/>
  <c r="I1193" i="29"/>
  <c r="I1274" i="29"/>
  <c r="I1273" i="29" s="1"/>
  <c r="R296" i="29"/>
  <c r="I1139" i="29"/>
  <c r="O965" i="29"/>
  <c r="O943" i="29" s="1"/>
  <c r="P970" i="29"/>
  <c r="P965" i="29" s="1"/>
  <c r="I245" i="29"/>
  <c r="L245" i="29" s="1"/>
  <c r="T455" i="29"/>
  <c r="T290" i="29"/>
  <c r="L564" i="29"/>
  <c r="I563" i="29"/>
  <c r="L563" i="29" s="1"/>
  <c r="P1062" i="29"/>
  <c r="P1061" i="29"/>
  <c r="N717" i="29"/>
  <c r="J753" i="29"/>
  <c r="G767" i="29"/>
  <c r="P767" i="29"/>
  <c r="P779" i="29"/>
  <c r="G1254" i="29"/>
  <c r="K1254" i="29"/>
  <c r="Q1254" i="29"/>
  <c r="O1261" i="29"/>
  <c r="I876" i="29"/>
  <c r="L876" i="29" s="1"/>
  <c r="L10" i="29"/>
  <c r="L197" i="29"/>
  <c r="J202" i="29"/>
  <c r="O202" i="29"/>
  <c r="N210" i="29"/>
  <c r="T210" i="29"/>
  <c r="H251" i="29"/>
  <c r="M251" i="29"/>
  <c r="R251" i="29"/>
  <c r="L258" i="29"/>
  <c r="H276" i="29"/>
  <c r="M276" i="29"/>
  <c r="R276" i="29"/>
  <c r="L279" i="29"/>
  <c r="L283" i="29"/>
  <c r="L307" i="29"/>
  <c r="H317" i="29"/>
  <c r="M317" i="29"/>
  <c r="L322" i="29"/>
  <c r="H332" i="29"/>
  <c r="M332" i="29"/>
  <c r="L337" i="29"/>
  <c r="L340" i="29"/>
  <c r="L343" i="29"/>
  <c r="L483" i="29"/>
  <c r="L554" i="29"/>
  <c r="I573" i="29"/>
  <c r="L584" i="29"/>
  <c r="L586" i="29"/>
  <c r="K604" i="29"/>
  <c r="L618" i="29"/>
  <c r="L623" i="29"/>
  <c r="Q631" i="29"/>
  <c r="L636" i="29"/>
  <c r="I640" i="29"/>
  <c r="T640" i="29"/>
  <c r="R640" i="29"/>
  <c r="G662" i="29"/>
  <c r="L690" i="29"/>
  <c r="L692" i="29"/>
  <c r="Q710" i="29"/>
  <c r="L1023" i="29"/>
  <c r="L1032" i="29"/>
  <c r="T1034" i="29"/>
  <c r="L1037" i="29"/>
  <c r="L1043" i="29"/>
  <c r="O1074" i="29"/>
  <c r="L1088" i="29"/>
  <c r="L1092" i="29"/>
  <c r="L1122" i="29"/>
  <c r="L1142" i="29"/>
  <c r="L1151" i="29"/>
  <c r="L1157" i="29"/>
  <c r="H1254" i="29"/>
  <c r="N760" i="29"/>
  <c r="K767" i="29"/>
  <c r="Q767" i="29"/>
  <c r="P1056" i="29"/>
  <c r="L47" i="29"/>
  <c r="I828" i="29"/>
  <c r="L828" i="29" s="1"/>
  <c r="L172" i="29"/>
  <c r="H181" i="29"/>
  <c r="L184" i="29"/>
  <c r="L187" i="29"/>
  <c r="L252" i="29"/>
  <c r="L254" i="29"/>
  <c r="G251" i="29"/>
  <c r="K251" i="29"/>
  <c r="L277" i="29"/>
  <c r="T276" i="29"/>
  <c r="L304" i="29"/>
  <c r="L318" i="29"/>
  <c r="L333" i="29"/>
  <c r="Q455" i="29"/>
  <c r="L469" i="29"/>
  <c r="K488" i="29"/>
  <c r="U499" i="29"/>
  <c r="P523" i="29"/>
  <c r="L581" i="29"/>
  <c r="L609" i="29"/>
  <c r="L614" i="29"/>
  <c r="L616" i="29"/>
  <c r="U631" i="29"/>
  <c r="Q649" i="29"/>
  <c r="P662" i="29"/>
  <c r="L667" i="29"/>
  <c r="L672" i="29"/>
  <c r="U671" i="29"/>
  <c r="L683" i="29"/>
  <c r="L688" i="29"/>
  <c r="K696" i="29"/>
  <c r="L704" i="29"/>
  <c r="L854" i="29"/>
  <c r="L1008" i="29"/>
  <c r="L1018" i="29"/>
  <c r="L1021" i="29"/>
  <c r="L1029" i="29"/>
  <c r="L1083" i="29"/>
  <c r="L1115" i="29"/>
  <c r="L1118" i="29"/>
  <c r="L1140" i="29"/>
  <c r="R1139" i="29"/>
  <c r="I1186" i="29"/>
  <c r="N1186" i="29"/>
  <c r="L1194" i="29"/>
  <c r="Q1193" i="29"/>
  <c r="L1200" i="29"/>
  <c r="J1206" i="29"/>
  <c r="S1224" i="29"/>
  <c r="I251" i="29"/>
  <c r="L497" i="29"/>
  <c r="S1151" i="29"/>
  <c r="M1254" i="29"/>
  <c r="R1254" i="29"/>
  <c r="N1261" i="29"/>
  <c r="T1261" i="29"/>
  <c r="I569" i="29"/>
  <c r="L569" i="29" s="1"/>
  <c r="I1001" i="29"/>
  <c r="L122" i="29"/>
  <c r="L127" i="29"/>
  <c r="L132" i="29"/>
  <c r="L135" i="29"/>
  <c r="L138" i="29"/>
  <c r="L143" i="29"/>
  <c r="L148" i="29"/>
  <c r="L150" i="29"/>
  <c r="L178" i="29"/>
  <c r="T189" i="29"/>
  <c r="L192" i="29"/>
  <c r="H202" i="29"/>
  <c r="M202" i="29"/>
  <c r="R202" i="29"/>
  <c r="L205" i="29"/>
  <c r="L241" i="29"/>
  <c r="L243" i="29"/>
  <c r="J251" i="29"/>
  <c r="O251" i="29"/>
  <c r="L271" i="29"/>
  <c r="L274" i="29"/>
  <c r="J276" i="29"/>
  <c r="O276" i="29"/>
  <c r="L291" i="29"/>
  <c r="L294" i="29"/>
  <c r="L302" i="29"/>
  <c r="L313" i="29"/>
  <c r="J317" i="29"/>
  <c r="L330" i="29"/>
  <c r="J332" i="29"/>
  <c r="O332" i="29"/>
  <c r="L350" i="29"/>
  <c r="L398" i="29"/>
  <c r="L421" i="29"/>
  <c r="L426" i="29"/>
  <c r="L458" i="29"/>
  <c r="L464" i="29"/>
  <c r="L472" i="29"/>
  <c r="L475" i="29"/>
  <c r="L478" i="29"/>
  <c r="L481" i="29"/>
  <c r="L521" i="29"/>
  <c r="L552" i="29"/>
  <c r="G583" i="29"/>
  <c r="Q583" i="29"/>
  <c r="L590" i="29"/>
  <c r="L605" i="29"/>
  <c r="L656" i="29"/>
  <c r="L665" i="29"/>
  <c r="L711" i="29"/>
  <c r="R744" i="29"/>
  <c r="U767" i="29"/>
  <c r="U779" i="29"/>
  <c r="L796" i="29"/>
  <c r="L805" i="29"/>
  <c r="U835" i="29"/>
  <c r="L874" i="29"/>
  <c r="L891" i="29"/>
  <c r="L926" i="29"/>
  <c r="L929" i="29"/>
  <c r="L944" i="29"/>
  <c r="L965" i="29"/>
  <c r="L975" i="29"/>
  <c r="L977" i="29"/>
  <c r="L997" i="29"/>
  <c r="L1015" i="29"/>
  <c r="L1027" i="29"/>
  <c r="L1080" i="29"/>
  <c r="L1110" i="29"/>
  <c r="L1113" i="29"/>
  <c r="L1134" i="29"/>
  <c r="L1136" i="29"/>
  <c r="L1166" i="29"/>
  <c r="L1175" i="29"/>
  <c r="L1182" i="29"/>
  <c r="G1186" i="29"/>
  <c r="K1186" i="29"/>
  <c r="N1193" i="29"/>
  <c r="L1196" i="29"/>
  <c r="H1206" i="29"/>
  <c r="M1206" i="29"/>
  <c r="R1206" i="29"/>
  <c r="N1254" i="29"/>
  <c r="T1254" i="29"/>
  <c r="J1261" i="29"/>
  <c r="L1187" i="29"/>
  <c r="I935" i="29"/>
  <c r="L935" i="29" s="1"/>
  <c r="I703" i="29"/>
  <c r="I868" i="29"/>
  <c r="L491" i="29"/>
  <c r="I1206" i="29"/>
  <c r="L1206" i="29" s="1"/>
  <c r="I339" i="29"/>
  <c r="L339" i="29" s="1"/>
  <c r="I816" i="29"/>
  <c r="I583" i="29"/>
  <c r="L1289" i="29"/>
  <c r="L862" i="29"/>
  <c r="I1074" i="29"/>
  <c r="I1053" i="29"/>
  <c r="L1053" i="29" s="1"/>
  <c r="I566" i="29"/>
  <c r="L566" i="29" s="1"/>
  <c r="L309" i="29"/>
  <c r="L237" i="29"/>
  <c r="L6" i="29"/>
  <c r="L38" i="29"/>
  <c r="L40" i="29"/>
  <c r="U40" i="29"/>
  <c r="L57" i="29"/>
  <c r="L76" i="29"/>
  <c r="L93" i="29"/>
  <c r="I787" i="29"/>
  <c r="I784" i="29"/>
  <c r="L784" i="29" s="1"/>
  <c r="I523" i="29"/>
  <c r="I1007" i="29"/>
  <c r="L1007" i="29" s="1"/>
  <c r="I853" i="29"/>
  <c r="L853" i="29" s="1"/>
  <c r="I687" i="29"/>
  <c r="I317" i="29"/>
  <c r="L925" i="29"/>
  <c r="I493" i="29"/>
  <c r="L493" i="29" s="1"/>
  <c r="L21" i="29"/>
  <c r="L28" i="29"/>
  <c r="L53" i="29"/>
  <c r="L55" i="29"/>
  <c r="L71" i="29"/>
  <c r="L74" i="29"/>
  <c r="L88" i="29"/>
  <c r="L103" i="29"/>
  <c r="L116" i="29"/>
  <c r="T121" i="29"/>
  <c r="L152" i="29"/>
  <c r="U189" i="29"/>
  <c r="L203" i="29"/>
  <c r="L263" i="29"/>
  <c r="L286" i="29"/>
  <c r="L288" i="29"/>
  <c r="L299" i="29"/>
  <c r="L310" i="29"/>
  <c r="L324" i="29"/>
  <c r="L328" i="29"/>
  <c r="L345" i="29"/>
  <c r="L353" i="29"/>
  <c r="S367" i="29"/>
  <c r="L393" i="29"/>
  <c r="L396" i="29"/>
  <c r="L409" i="29"/>
  <c r="L411" i="29"/>
  <c r="L451" i="29"/>
  <c r="L453" i="29"/>
  <c r="T499" i="29"/>
  <c r="L502" i="29"/>
  <c r="L515" i="29"/>
  <c r="L531" i="29"/>
  <c r="L559" i="29"/>
  <c r="L561" i="29"/>
  <c r="L576" i="29"/>
  <c r="L588" i="29"/>
  <c r="L625" i="29"/>
  <c r="L643" i="29"/>
  <c r="L645" i="29"/>
  <c r="L650" i="29"/>
  <c r="L654" i="29"/>
  <c r="L663" i="29"/>
  <c r="L679" i="29"/>
  <c r="L722" i="29"/>
  <c r="L747" i="29"/>
  <c r="L749" i="29"/>
  <c r="L754" i="29"/>
  <c r="L794" i="29"/>
  <c r="L803" i="29"/>
  <c r="L824" i="29"/>
  <c r="L826" i="29"/>
  <c r="L863" i="29"/>
  <c r="L866" i="29"/>
  <c r="L871" i="29"/>
  <c r="L886" i="29"/>
  <c r="L888" i="29"/>
  <c r="L918" i="29"/>
  <c r="L921" i="29"/>
  <c r="L958" i="29"/>
  <c r="L991" i="29"/>
  <c r="L1025" i="29"/>
  <c r="L1041" i="29"/>
  <c r="L1078" i="29"/>
  <c r="L1102" i="29"/>
  <c r="L1104" i="29"/>
  <c r="L1124" i="29"/>
  <c r="L1127" i="29"/>
  <c r="L1144" i="29"/>
  <c r="L1147" i="29"/>
  <c r="L1170" i="29"/>
  <c r="L1173" i="29"/>
  <c r="L1191" i="29"/>
  <c r="L1202" i="29"/>
  <c r="G1261" i="29"/>
  <c r="K1261" i="29"/>
  <c r="Q1261" i="29"/>
  <c r="P1261" i="29"/>
  <c r="L1279" i="29"/>
  <c r="L1290" i="29"/>
  <c r="G480" i="29"/>
  <c r="K480" i="29"/>
  <c r="I276" i="29"/>
  <c r="J64" i="29"/>
  <c r="M64" i="29"/>
  <c r="O64" i="29"/>
  <c r="R64" i="29"/>
  <c r="K95" i="29"/>
  <c r="N95" i="29"/>
  <c r="Q95" i="29"/>
  <c r="N276" i="29"/>
  <c r="O613" i="29"/>
  <c r="O1274" i="29"/>
  <c r="O1273" i="29" s="1"/>
  <c r="P1279" i="29"/>
  <c r="S1279" i="29"/>
  <c r="T137" i="29"/>
  <c r="U76" i="29"/>
  <c r="Q105" i="29"/>
  <c r="T105" i="29"/>
  <c r="S105" i="29"/>
  <c r="H145" i="29"/>
  <c r="J145" i="29"/>
  <c r="M145" i="29"/>
  <c r="O145" i="29"/>
  <c r="G202" i="29"/>
  <c r="K202" i="29"/>
  <c r="N202" i="29"/>
  <c r="Q202" i="29"/>
  <c r="T202" i="29"/>
  <c r="G210" i="29"/>
  <c r="I210" i="29"/>
  <c r="L210" i="29" s="1"/>
  <c r="R1261" i="29"/>
  <c r="S1261" i="29"/>
  <c r="P1255" i="29"/>
  <c r="P1254" i="29" s="1"/>
  <c r="U1186" i="29"/>
  <c r="M1139" i="29"/>
  <c r="O1139" i="29"/>
  <c r="H802" i="29"/>
  <c r="J802" i="29"/>
  <c r="M802" i="29"/>
  <c r="N480" i="29"/>
  <c r="Q480" i="29"/>
  <c r="T480" i="29"/>
  <c r="O446" i="29"/>
  <c r="S230" i="29"/>
  <c r="N194" i="29"/>
  <c r="M121" i="29"/>
  <c r="P96" i="29"/>
  <c r="P95" i="29" s="1"/>
  <c r="P90" i="29"/>
  <c r="J121" i="29"/>
  <c r="G160" i="29"/>
  <c r="Q160" i="29"/>
  <c r="T160" i="29"/>
  <c r="J181" i="29"/>
  <c r="M181" i="29"/>
  <c r="O181" i="29"/>
  <c r="R181" i="29"/>
  <c r="G332" i="29"/>
  <c r="K332" i="29"/>
  <c r="N332" i="29"/>
  <c r="H446" i="29"/>
  <c r="J446" i="29"/>
  <c r="S499" i="29"/>
  <c r="Q518" i="29"/>
  <c r="T518" i="29"/>
  <c r="P518" i="29"/>
  <c r="U518" i="29"/>
  <c r="Q802" i="29"/>
  <c r="T802" i="29"/>
  <c r="Q823" i="29"/>
  <c r="M868" i="29"/>
  <c r="O868" i="29"/>
  <c r="I744" i="29"/>
  <c r="O455" i="29"/>
  <c r="G5" i="29"/>
  <c r="K5" i="29"/>
  <c r="P6" i="29"/>
  <c r="G64" i="29"/>
  <c r="O121" i="29"/>
  <c r="R121" i="29"/>
  <c r="J129" i="29"/>
  <c r="M129" i="29"/>
  <c r="S137" i="29"/>
  <c r="N145" i="29"/>
  <c r="Q145" i="29"/>
  <c r="T145" i="29"/>
  <c r="G181" i="29"/>
  <c r="R189" i="29"/>
  <c r="P189" i="29"/>
  <c r="K317" i="29"/>
  <c r="Q332" i="29"/>
  <c r="G418" i="29"/>
  <c r="K418" i="29"/>
  <c r="N418" i="29"/>
  <c r="Q418" i="29"/>
  <c r="T418" i="29"/>
  <c r="K446" i="29"/>
  <c r="N446" i="29"/>
  <c r="Q446" i="29"/>
  <c r="T446" i="29"/>
  <c r="H455" i="29"/>
  <c r="J455" i="29"/>
  <c r="M455" i="29"/>
  <c r="O488" i="29"/>
  <c r="R499" i="29"/>
  <c r="P499" i="29"/>
  <c r="G505" i="29"/>
  <c r="N505" i="29"/>
  <c r="Q505" i="29"/>
  <c r="O518" i="29"/>
  <c r="R518" i="29"/>
  <c r="G528" i="29"/>
  <c r="I533" i="29"/>
  <c r="L533" i="29" s="1"/>
  <c r="H573" i="29"/>
  <c r="H583" i="29"/>
  <c r="J583" i="29"/>
  <c r="U583" i="29"/>
  <c r="P583" i="29"/>
  <c r="M696" i="29"/>
  <c r="O696" i="29"/>
  <c r="G703" i="29"/>
  <c r="K703" i="29"/>
  <c r="U703" i="29"/>
  <c r="G726" i="29"/>
  <c r="K726" i="29"/>
  <c r="N726" i="29"/>
  <c r="Q726" i="29"/>
  <c r="T726" i="29"/>
  <c r="P726" i="29"/>
  <c r="H760" i="29"/>
  <c r="O760" i="29"/>
  <c r="R760" i="29"/>
  <c r="H767" i="29"/>
  <c r="S767" i="29"/>
  <c r="R802" i="29"/>
  <c r="S802" i="29"/>
  <c r="T883" i="29"/>
  <c r="Q928" i="29"/>
  <c r="T928" i="29"/>
  <c r="G935" i="29"/>
  <c r="K935" i="29"/>
  <c r="N935" i="29"/>
  <c r="Q935" i="29"/>
  <c r="V945" i="29"/>
  <c r="V946" i="29" s="1"/>
  <c r="S90" i="29"/>
  <c r="T573" i="29"/>
  <c r="O671" i="29"/>
  <c r="H678" i="29"/>
  <c r="T760" i="29"/>
  <c r="M767" i="29"/>
  <c r="G779" i="29"/>
  <c r="K779" i="29"/>
  <c r="T779" i="29"/>
  <c r="H787" i="29"/>
  <c r="J787" i="29"/>
  <c r="M787" i="29"/>
  <c r="O787" i="29"/>
  <c r="R787" i="29"/>
  <c r="O802" i="29"/>
  <c r="U802" i="29"/>
  <c r="H809" i="29"/>
  <c r="H816" i="29"/>
  <c r="G868" i="29"/>
  <c r="K868" i="29"/>
  <c r="N868" i="29"/>
  <c r="T868" i="29"/>
  <c r="P868" i="29"/>
  <c r="G1001" i="29"/>
  <c r="N1001" i="29"/>
  <c r="Q1001" i="29"/>
  <c r="T1001" i="29"/>
  <c r="P1001" i="29"/>
  <c r="U230" i="29"/>
  <c r="Q1139" i="29"/>
  <c r="Q943" i="29"/>
  <c r="V885" i="29"/>
  <c r="V886" i="29" s="1"/>
  <c r="S760" i="29"/>
  <c r="S576" i="29"/>
  <c r="S573" i="29" s="1"/>
  <c r="O418" i="29"/>
  <c r="S357" i="29"/>
  <c r="J367" i="29"/>
  <c r="U367" i="29"/>
  <c r="O317" i="29"/>
  <c r="N317" i="29"/>
  <c r="K194" i="29"/>
  <c r="P194" i="29"/>
  <c r="R194" i="29"/>
  <c r="T194" i="29"/>
  <c r="R160" i="29"/>
  <c r="L186" i="29"/>
  <c r="T64" i="29"/>
  <c r="I121" i="29"/>
  <c r="G121" i="29"/>
  <c r="N121" i="29"/>
  <c r="I126" i="29"/>
  <c r="L126" i="29" s="1"/>
  <c r="K129" i="29"/>
  <c r="N129" i="29"/>
  <c r="R137" i="29"/>
  <c r="P137" i="29"/>
  <c r="R145" i="29"/>
  <c r="U145" i="29"/>
  <c r="H160" i="29"/>
  <c r="M160" i="29"/>
  <c r="O160" i="29"/>
  <c r="P160" i="29"/>
  <c r="G175" i="29"/>
  <c r="K175" i="29"/>
  <c r="Q175" i="29"/>
  <c r="K181" i="29"/>
  <c r="N181" i="29"/>
  <c r="Q181" i="29"/>
  <c r="Q189" i="29"/>
  <c r="S189" i="29"/>
  <c r="L195" i="29"/>
  <c r="O194" i="29"/>
  <c r="Q194" i="29"/>
  <c r="S194" i="29"/>
  <c r="U194" i="29"/>
  <c r="P216" i="29"/>
  <c r="U216" i="29"/>
  <c r="S220" i="29"/>
  <c r="P226" i="29"/>
  <c r="U226" i="29"/>
  <c r="P240" i="29"/>
  <c r="N251" i="29"/>
  <c r="Q251" i="29"/>
  <c r="G296" i="29"/>
  <c r="K296" i="29"/>
  <c r="N296" i="29"/>
  <c r="Q296" i="29"/>
  <c r="T296" i="29"/>
  <c r="G312" i="29"/>
  <c r="Q312" i="29"/>
  <c r="U312" i="29"/>
  <c r="R317" i="29"/>
  <c r="T332" i="29"/>
  <c r="H342" i="29"/>
  <c r="O342" i="29"/>
  <c r="R342" i="29"/>
  <c r="R356" i="29"/>
  <c r="P480" i="29"/>
  <c r="U480" i="29"/>
  <c r="R480" i="29"/>
  <c r="T488" i="29"/>
  <c r="J528" i="29"/>
  <c r="M528" i="29"/>
  <c r="O528" i="29"/>
  <c r="H551" i="29"/>
  <c r="M551" i="29"/>
  <c r="R551" i="29"/>
  <c r="S551" i="29"/>
  <c r="K573" i="29"/>
  <c r="N573" i="29"/>
  <c r="Q573" i="29"/>
  <c r="P576" i="29"/>
  <c r="P573" i="29" s="1"/>
  <c r="K583" i="29"/>
  <c r="S583" i="29"/>
  <c r="J604" i="29"/>
  <c r="M604" i="29"/>
  <c r="P604" i="29"/>
  <c r="N613" i="29"/>
  <c r="S613" i="29"/>
  <c r="H622" i="29"/>
  <c r="J622" i="29"/>
  <c r="M622" i="29"/>
  <c r="R622" i="29"/>
  <c r="S622" i="29"/>
  <c r="J631" i="29"/>
  <c r="T649" i="29"/>
  <c r="P649" i="29"/>
  <c r="J649" i="29"/>
  <c r="K662" i="29"/>
  <c r="N662" i="29"/>
  <c r="U662" i="29"/>
  <c r="I671" i="29"/>
  <c r="H671" i="29"/>
  <c r="J671" i="29"/>
  <c r="M671" i="29"/>
  <c r="R671" i="29"/>
  <c r="S671" i="29"/>
  <c r="N671" i="29"/>
  <c r="S678" i="29"/>
  <c r="H687" i="29"/>
  <c r="J687" i="29"/>
  <c r="M687" i="29"/>
  <c r="O687" i="29"/>
  <c r="R687" i="29"/>
  <c r="S687" i="29"/>
  <c r="N696" i="29"/>
  <c r="G710" i="29"/>
  <c r="T710" i="29"/>
  <c r="H717" i="29"/>
  <c r="Q717" i="29"/>
  <c r="T717" i="29"/>
  <c r="T733" i="29"/>
  <c r="P733" i="29"/>
  <c r="U733" i="29"/>
  <c r="J779" i="29"/>
  <c r="M779" i="29"/>
  <c r="P809" i="29"/>
  <c r="G816" i="29"/>
  <c r="G823" i="29"/>
  <c r="P823" i="29"/>
  <c r="G828" i="29"/>
  <c r="K828" i="29"/>
  <c r="N828" i="29"/>
  <c r="P828" i="29"/>
  <c r="R828" i="29"/>
  <c r="T828" i="29"/>
  <c r="S868" i="29"/>
  <c r="M883" i="29"/>
  <c r="Q883" i="29"/>
  <c r="K883" i="29"/>
  <c r="N883" i="29"/>
  <c r="R935" i="29"/>
  <c r="Q1034" i="29"/>
  <c r="G1074" i="29"/>
  <c r="K1074" i="29"/>
  <c r="N1074" i="29"/>
  <c r="Q1074" i="29"/>
  <c r="Q129" i="29"/>
  <c r="I181" i="29"/>
  <c r="P202" i="29"/>
  <c r="S6" i="29"/>
  <c r="T240" i="29"/>
  <c r="G266" i="29"/>
  <c r="K266" i="29"/>
  <c r="G276" i="29"/>
  <c r="Q276" i="29"/>
  <c r="M446" i="29"/>
  <c r="H480" i="29"/>
  <c r="J480" i="29"/>
  <c r="M480" i="29"/>
  <c r="O480" i="29"/>
  <c r="G523" i="29"/>
  <c r="Q528" i="29"/>
  <c r="T528" i="29"/>
  <c r="S528" i="29"/>
  <c r="T604" i="29"/>
  <c r="S604" i="29"/>
  <c r="H613" i="29"/>
  <c r="G622" i="29"/>
  <c r="K622" i="29"/>
  <c r="Q622" i="29"/>
  <c r="T622" i="29"/>
  <c r="U622" i="29"/>
  <c r="T631" i="29"/>
  <c r="P631" i="29"/>
  <c r="H649" i="29"/>
  <c r="T1139" i="29"/>
  <c r="K1139" i="29"/>
  <c r="R1186" i="29"/>
  <c r="R1193" i="29"/>
  <c r="U1193" i="29"/>
  <c r="P357" i="29"/>
  <c r="N687" i="29"/>
  <c r="S717" i="29"/>
  <c r="H726" i="29"/>
  <c r="G760" i="29"/>
  <c r="S774" i="29"/>
  <c r="O779" i="29"/>
  <c r="S779" i="29"/>
  <c r="G787" i="29"/>
  <c r="K787" i="29"/>
  <c r="N787" i="29"/>
  <c r="Q787" i="29"/>
  <c r="T787" i="29"/>
  <c r="P787" i="29"/>
  <c r="G802" i="29"/>
  <c r="K802" i="29"/>
  <c r="N802" i="29"/>
  <c r="T809" i="29"/>
  <c r="U809" i="29"/>
  <c r="M816" i="29"/>
  <c r="O816" i="29"/>
  <c r="R816" i="29"/>
  <c r="O835" i="29"/>
  <c r="Q835" i="29"/>
  <c r="S835" i="29"/>
  <c r="H840" i="29"/>
  <c r="S840" i="29"/>
  <c r="V1276" i="29"/>
  <c r="V1277" i="29" s="1"/>
  <c r="J1074" i="29"/>
  <c r="I1031" i="29"/>
  <c r="L1031" i="29" s="1"/>
  <c r="I865" i="29"/>
  <c r="L865" i="29" s="1"/>
  <c r="K835" i="29"/>
  <c r="P835" i="29"/>
  <c r="R835" i="29"/>
  <c r="O823" i="29"/>
  <c r="S809" i="29"/>
  <c r="P802" i="29"/>
  <c r="S787" i="29"/>
  <c r="O767" i="29"/>
  <c r="O753" i="29"/>
  <c r="R753" i="29"/>
  <c r="S753" i="29"/>
  <c r="S726" i="29"/>
  <c r="G687" i="29"/>
  <c r="K687" i="29"/>
  <c r="Q687" i="29"/>
  <c r="T687" i="29"/>
  <c r="U640" i="29"/>
  <c r="H640" i="29"/>
  <c r="P640" i="29"/>
  <c r="O622" i="29"/>
  <c r="O583" i="29"/>
  <c r="R573" i="29"/>
  <c r="T505" i="29"/>
  <c r="J488" i="29"/>
  <c r="P488" i="29"/>
  <c r="L477" i="29"/>
  <c r="L474" i="29"/>
  <c r="G356" i="29"/>
  <c r="J357" i="29"/>
  <c r="U357" i="29"/>
  <c r="P299" i="29"/>
  <c r="H266" i="29"/>
  <c r="L211" i="29"/>
  <c r="H210" i="29"/>
  <c r="O210" i="29"/>
  <c r="R210" i="29"/>
  <c r="S202" i="29"/>
  <c r="I142" i="29"/>
  <c r="L142" i="29" s="1"/>
  <c r="H129" i="29"/>
  <c r="S129" i="29"/>
  <c r="S121" i="29"/>
  <c r="U121" i="29"/>
  <c r="P47" i="29"/>
  <c r="S47" i="29"/>
  <c r="H64" i="29"/>
  <c r="O73" i="29"/>
  <c r="R73" i="29"/>
  <c r="M90" i="29"/>
  <c r="O90" i="29"/>
  <c r="L96" i="29"/>
  <c r="U129" i="29"/>
  <c r="P145" i="29"/>
  <c r="S213" i="29"/>
  <c r="P220" i="29"/>
  <c r="U220" i="29"/>
  <c r="L248" i="29"/>
  <c r="L249" i="29"/>
  <c r="O266" i="29"/>
  <c r="R266" i="29"/>
  <c r="R312" i="29"/>
  <c r="R332" i="29"/>
  <c r="U332" i="29"/>
  <c r="Q342" i="29"/>
  <c r="P342" i="29"/>
  <c r="U342" i="29"/>
  <c r="P678" i="29"/>
  <c r="U678" i="29"/>
  <c r="P121" i="29"/>
  <c r="U137" i="29"/>
  <c r="L236" i="29"/>
  <c r="P312" i="29"/>
  <c r="L361" i="29"/>
  <c r="U363" i="29"/>
  <c r="M400" i="29"/>
  <c r="O400" i="29"/>
  <c r="R400" i="29"/>
  <c r="H418" i="29"/>
  <c r="J418" i="29"/>
  <c r="M418" i="29"/>
  <c r="R418" i="29"/>
  <c r="N433" i="29"/>
  <c r="Q433" i="29"/>
  <c r="T433" i="29"/>
  <c r="P433" i="29"/>
  <c r="G455" i="29"/>
  <c r="K455" i="29"/>
  <c r="N455" i="29"/>
  <c r="S480" i="29"/>
  <c r="H518" i="29"/>
  <c r="J518" i="29"/>
  <c r="M518" i="29"/>
  <c r="S518" i="29"/>
  <c r="H523" i="29"/>
  <c r="J523" i="29"/>
  <c r="G551" i="29"/>
  <c r="P551" i="29"/>
  <c r="U551" i="29"/>
  <c r="G604" i="29"/>
  <c r="Q604" i="29"/>
  <c r="U604" i="29"/>
  <c r="H604" i="29"/>
  <c r="O604" i="29"/>
  <c r="I613" i="29"/>
  <c r="K613" i="29"/>
  <c r="R613" i="29"/>
  <c r="U613" i="29"/>
  <c r="P613" i="29"/>
  <c r="H631" i="29"/>
  <c r="K631" i="29"/>
  <c r="N631" i="29"/>
  <c r="N649" i="29"/>
  <c r="S649" i="29"/>
  <c r="K649" i="29"/>
  <c r="H662" i="29"/>
  <c r="J662" i="29"/>
  <c r="M662" i="29"/>
  <c r="O662" i="29"/>
  <c r="T678" i="29"/>
  <c r="K678" i="29"/>
  <c r="N678" i="29"/>
  <c r="Q678" i="29"/>
  <c r="U687" i="29"/>
  <c r="J696" i="29"/>
  <c r="H703" i="29"/>
  <c r="J703" i="29"/>
  <c r="M703" i="29"/>
  <c r="O703" i="29"/>
  <c r="S703" i="29"/>
  <c r="R710" i="29"/>
  <c r="S710" i="29"/>
  <c r="P710" i="29"/>
  <c r="G717" i="29"/>
  <c r="M726" i="29"/>
  <c r="O726" i="29"/>
  <c r="U726" i="29"/>
  <c r="G573" i="29"/>
  <c r="G613" i="29"/>
  <c r="M613" i="29"/>
  <c r="P703" i="29"/>
  <c r="J726" i="29"/>
  <c r="Q753" i="29"/>
  <c r="H753" i="29"/>
  <c r="J760" i="29"/>
  <c r="M760" i="29"/>
  <c r="P760" i="29"/>
  <c r="K774" i="29"/>
  <c r="N774" i="29"/>
  <c r="T774" i="29"/>
  <c r="N816" i="29"/>
  <c r="Q816" i="29"/>
  <c r="T816" i="29"/>
  <c r="H823" i="29"/>
  <c r="J823" i="29"/>
  <c r="M823" i="29"/>
  <c r="S823" i="29"/>
  <c r="T823" i="29"/>
  <c r="H828" i="29"/>
  <c r="J828" i="29"/>
  <c r="M828" i="29"/>
  <c r="O828" i="29"/>
  <c r="Q828" i="29"/>
  <c r="S828" i="29"/>
  <c r="U828" i="29"/>
  <c r="T835" i="29"/>
  <c r="I873" i="29"/>
  <c r="L873" i="29" s="1"/>
  <c r="R928" i="29"/>
  <c r="P1193" i="29"/>
  <c r="P744" i="29"/>
  <c r="Q809" i="29"/>
  <c r="U935" i="29"/>
  <c r="U965" i="29"/>
  <c r="S1011" i="29"/>
  <c r="S1034" i="29"/>
  <c r="U1056" i="29"/>
  <c r="V1076" i="29"/>
  <c r="V1077" i="29" s="1"/>
  <c r="R1074" i="29"/>
  <c r="K1129" i="29"/>
  <c r="G1139" i="29"/>
  <c r="Q1186" i="29"/>
  <c r="T1186" i="29"/>
  <c r="G1193" i="29"/>
  <c r="T1193" i="29"/>
  <c r="P16" i="29"/>
  <c r="S57" i="29"/>
  <c r="Q64" i="29"/>
  <c r="K64" i="29"/>
  <c r="N64" i="29"/>
  <c r="G73" i="29"/>
  <c r="J73" i="29"/>
  <c r="M73" i="29"/>
  <c r="P76" i="29"/>
  <c r="H73" i="29"/>
  <c r="G90" i="29"/>
  <c r="R90" i="29"/>
  <c r="U90" i="29"/>
  <c r="K105" i="29"/>
  <c r="R105" i="29"/>
  <c r="U105" i="29"/>
  <c r="K145" i="29"/>
  <c r="J160" i="29"/>
  <c r="J194" i="29"/>
  <c r="M194" i="29"/>
  <c r="H194" i="29"/>
  <c r="K210" i="29"/>
  <c r="Q210" i="29"/>
  <c r="P213" i="29"/>
  <c r="U213" i="29"/>
  <c r="P237" i="29"/>
  <c r="P236" i="29" s="1"/>
  <c r="T251" i="29"/>
  <c r="J266" i="29"/>
  <c r="M266" i="29"/>
  <c r="Q266" i="29"/>
  <c r="T266" i="29"/>
  <c r="L471" i="29"/>
  <c r="T5" i="29"/>
  <c r="H5" i="29"/>
  <c r="R5" i="29"/>
  <c r="P67" i="29"/>
  <c r="P64" i="29" s="1"/>
  <c r="K73" i="29"/>
  <c r="J90" i="29"/>
  <c r="G95" i="29"/>
  <c r="J95" i="29"/>
  <c r="M95" i="29"/>
  <c r="R95" i="29"/>
  <c r="T95" i="29"/>
  <c r="H95" i="29"/>
  <c r="K121" i="29"/>
  <c r="Q121" i="29"/>
  <c r="O129" i="29"/>
  <c r="R129" i="29"/>
  <c r="T129" i="29"/>
  <c r="L134" i="29"/>
  <c r="H137" i="29"/>
  <c r="K160" i="29"/>
  <c r="N160" i="29"/>
  <c r="M210" i="29"/>
  <c r="G240" i="29"/>
  <c r="U266" i="29"/>
  <c r="S266" i="29"/>
  <c r="N266" i="29"/>
  <c r="K276" i="29"/>
  <c r="L496" i="29"/>
  <c r="P318" i="29"/>
  <c r="P317" i="29" s="1"/>
  <c r="P332" i="29"/>
  <c r="K356" i="29"/>
  <c r="L367" i="29"/>
  <c r="P367" i="29"/>
  <c r="G400" i="29"/>
  <c r="J400" i="29"/>
  <c r="H400" i="29"/>
  <c r="P446" i="29"/>
  <c r="R446" i="29"/>
  <c r="S488" i="29"/>
  <c r="K505" i="29"/>
  <c r="J505" i="29"/>
  <c r="R528" i="29"/>
  <c r="J573" i="29"/>
  <c r="M573" i="29"/>
  <c r="R604" i="29"/>
  <c r="U710" i="29"/>
  <c r="U753" i="29"/>
  <c r="P840" i="29"/>
  <c r="U840" i="29"/>
  <c r="G290" i="29"/>
  <c r="J290" i="29"/>
  <c r="M290" i="29"/>
  <c r="P304" i="29"/>
  <c r="G317" i="29"/>
  <c r="G342" i="29"/>
  <c r="J342" i="29"/>
  <c r="M342" i="29"/>
  <c r="K342" i="29"/>
  <c r="O356" i="29"/>
  <c r="G433" i="29"/>
  <c r="J433" i="29"/>
  <c r="H433" i="29"/>
  <c r="K433" i="29"/>
  <c r="M488" i="29"/>
  <c r="R488" i="29"/>
  <c r="Q499" i="29"/>
  <c r="H505" i="29"/>
  <c r="K518" i="29"/>
  <c r="K523" i="29"/>
  <c r="N523" i="29"/>
  <c r="T523" i="29"/>
  <c r="S523" i="29"/>
  <c r="R523" i="29"/>
  <c r="K528" i="29"/>
  <c r="N528" i="29"/>
  <c r="J551" i="29"/>
  <c r="N551" i="29"/>
  <c r="Q551" i="29"/>
  <c r="T551" i="29"/>
  <c r="J558" i="29"/>
  <c r="M558" i="29"/>
  <c r="N558" i="29"/>
  <c r="T583" i="29"/>
  <c r="G631" i="29"/>
  <c r="M631" i="29"/>
  <c r="O631" i="29"/>
  <c r="R631" i="29"/>
  <c r="S631" i="29"/>
  <c r="R649" i="29"/>
  <c r="M649" i="29"/>
  <c r="O649" i="29"/>
  <c r="U649" i="29"/>
  <c r="I662" i="29"/>
  <c r="R662" i="29"/>
  <c r="G671" i="29"/>
  <c r="T671" i="29"/>
  <c r="G696" i="29"/>
  <c r="Q696" i="29"/>
  <c r="T696" i="29"/>
  <c r="P696" i="29"/>
  <c r="U696" i="29"/>
  <c r="Q703" i="29"/>
  <c r="T703" i="29"/>
  <c r="H710" i="29"/>
  <c r="J710" i="29"/>
  <c r="M710" i="29"/>
  <c r="O710" i="29"/>
  <c r="K710" i="29"/>
  <c r="I717" i="29"/>
  <c r="K717" i="29"/>
  <c r="U717" i="29"/>
  <c r="K733" i="29"/>
  <c r="N733" i="29"/>
  <c r="Q733" i="29"/>
  <c r="S733" i="29"/>
  <c r="G733" i="29"/>
  <c r="R733" i="29"/>
  <c r="T744" i="29"/>
  <c r="N744" i="29"/>
  <c r="Q744" i="29"/>
  <c r="S744" i="29"/>
  <c r="G744" i="29"/>
  <c r="M744" i="29"/>
  <c r="M753" i="29"/>
  <c r="T753" i="29"/>
  <c r="K753" i="29"/>
  <c r="N753" i="29"/>
  <c r="G753" i="29"/>
  <c r="K760" i="29"/>
  <c r="U760" i="29"/>
  <c r="G774" i="29"/>
  <c r="Q774" i="29"/>
  <c r="U774" i="29"/>
  <c r="U816" i="29"/>
  <c r="P816" i="29"/>
  <c r="J835" i="29"/>
  <c r="N840" i="29"/>
  <c r="R840" i="29"/>
  <c r="K840" i="29"/>
  <c r="T840" i="29"/>
  <c r="L857" i="29"/>
  <c r="I856" i="29"/>
  <c r="L856" i="29" s="1"/>
  <c r="J640" i="29"/>
  <c r="O640" i="29"/>
  <c r="Q640" i="29"/>
  <c r="R678" i="29"/>
  <c r="G678" i="29"/>
  <c r="J678" i="29"/>
  <c r="M678" i="29"/>
  <c r="O678" i="29"/>
  <c r="O717" i="29"/>
  <c r="N767" i="29"/>
  <c r="R767" i="29"/>
  <c r="T767" i="29"/>
  <c r="M774" i="29"/>
  <c r="R809" i="29"/>
  <c r="G809" i="29"/>
  <c r="M809" i="29"/>
  <c r="R823" i="29"/>
  <c r="G883" i="29"/>
  <c r="J883" i="29"/>
  <c r="O883" i="29"/>
  <c r="R883" i="29"/>
  <c r="S935" i="29"/>
  <c r="H943" i="29"/>
  <c r="G943" i="29"/>
  <c r="J943" i="29"/>
  <c r="M943" i="29"/>
  <c r="R943" i="29"/>
  <c r="T943" i="29"/>
  <c r="U1001" i="29"/>
  <c r="H1001" i="29"/>
  <c r="R1001" i="29"/>
  <c r="H868" i="29"/>
  <c r="J868" i="29"/>
  <c r="P918" i="29"/>
  <c r="P1011" i="29"/>
  <c r="U1011" i="29"/>
  <c r="N1010" i="29"/>
  <c r="Q1010" i="29"/>
  <c r="T1010" i="29"/>
  <c r="G1010" i="29"/>
  <c r="M1010" i="29"/>
  <c r="O1010" i="29"/>
  <c r="R1010" i="29"/>
  <c r="H1010" i="29"/>
  <c r="G1034" i="29"/>
  <c r="N1034" i="29"/>
  <c r="K1034" i="29"/>
  <c r="M1034" i="29"/>
  <c r="O1034" i="29"/>
  <c r="G1056" i="29"/>
  <c r="H1074" i="29"/>
  <c r="P1080" i="29"/>
  <c r="S1080" i="29"/>
  <c r="M1074" i="29"/>
  <c r="K1117" i="29"/>
  <c r="N1117" i="29"/>
  <c r="Q1117" i="29"/>
  <c r="T1117" i="29"/>
  <c r="G1117" i="29"/>
  <c r="R1117" i="29"/>
  <c r="J1117" i="29"/>
  <c r="H1139" i="29"/>
  <c r="J1139" i="29"/>
  <c r="N1139" i="29"/>
  <c r="T1206" i="29"/>
  <c r="O1186" i="29"/>
  <c r="K1193" i="29"/>
  <c r="J1193" i="29"/>
  <c r="K1206" i="29"/>
  <c r="N1206" i="29"/>
  <c r="Q1206" i="29"/>
  <c r="J1254" i="29"/>
  <c r="H1261" i="29"/>
  <c r="L1282" i="29"/>
  <c r="N1274" i="29"/>
  <c r="N1273" i="29" s="1"/>
  <c r="G1274" i="29"/>
  <c r="G1273" i="29" s="1"/>
  <c r="J1274" i="29"/>
  <c r="J1273" i="29" s="1"/>
  <c r="M1274" i="29"/>
  <c r="M1273" i="29" s="1"/>
  <c r="L91" i="29"/>
  <c r="I90" i="29"/>
  <c r="L108" i="29"/>
  <c r="I105" i="29"/>
  <c r="L105" i="29" s="1"/>
  <c r="P105" i="29"/>
  <c r="L155" i="29"/>
  <c r="I154" i="29"/>
  <c r="L154" i="29" s="1"/>
  <c r="L169" i="29"/>
  <c r="I168" i="29"/>
  <c r="L168" i="29" s="1"/>
  <c r="I175" i="29"/>
  <c r="L176" i="29"/>
  <c r="L190" i="29"/>
  <c r="I189" i="29"/>
  <c r="L297" i="29"/>
  <c r="I296" i="29"/>
  <c r="L315" i="29"/>
  <c r="I312" i="29"/>
  <c r="L347" i="29"/>
  <c r="I342" i="29"/>
  <c r="Q364" i="29"/>
  <c r="Q363" i="29" s="1"/>
  <c r="Q356" i="29" s="1"/>
  <c r="P363" i="29"/>
  <c r="L456" i="29"/>
  <c r="I455" i="29"/>
  <c r="L486" i="29"/>
  <c r="I485" i="29"/>
  <c r="L485" i="29" s="1"/>
  <c r="N488" i="29"/>
  <c r="Q488" i="29"/>
  <c r="L500" i="29"/>
  <c r="I499" i="29"/>
  <c r="L508" i="29"/>
  <c r="I505" i="29"/>
  <c r="L529" i="29"/>
  <c r="I528" i="29"/>
  <c r="L540" i="29"/>
  <c r="I539" i="29"/>
  <c r="L539" i="29" s="1"/>
  <c r="K640" i="29"/>
  <c r="L641" i="29"/>
  <c r="L652" i="29"/>
  <c r="I649" i="29"/>
  <c r="L697" i="29"/>
  <c r="I696" i="29"/>
  <c r="L713" i="29"/>
  <c r="I710" i="29"/>
  <c r="L734" i="29"/>
  <c r="I733" i="29"/>
  <c r="L756" i="29"/>
  <c r="I753" i="29"/>
  <c r="L812" i="29"/>
  <c r="I809" i="29"/>
  <c r="L836" i="29"/>
  <c r="I835" i="29"/>
  <c r="L835" i="29" s="1"/>
  <c r="L880" i="29"/>
  <c r="I879" i="29"/>
  <c r="L879" i="29" s="1"/>
  <c r="L884" i="29"/>
  <c r="I883" i="29"/>
  <c r="L950" i="29"/>
  <c r="I943" i="29"/>
  <c r="K1001" i="29"/>
  <c r="L1002" i="29"/>
  <c r="L1035" i="29"/>
  <c r="I1034" i="29"/>
  <c r="L1255" i="29"/>
  <c r="I1254" i="29"/>
  <c r="L1254" i="29" s="1"/>
  <c r="I823" i="29"/>
  <c r="I774" i="29"/>
  <c r="L774" i="29" s="1"/>
  <c r="I400" i="29"/>
  <c r="I760" i="29"/>
  <c r="L718" i="29"/>
  <c r="L208" i="29"/>
  <c r="I1117" i="29"/>
  <c r="S1056" i="29"/>
  <c r="L632" i="29"/>
  <c r="L468" i="29"/>
  <c r="I5" i="29"/>
  <c r="J5" i="29"/>
  <c r="N5" i="29"/>
  <c r="Q5" i="29"/>
  <c r="M5" i="29"/>
  <c r="O5" i="29"/>
  <c r="L65" i="29"/>
  <c r="I64" i="29"/>
  <c r="N73" i="29"/>
  <c r="Q73" i="29"/>
  <c r="T73" i="29"/>
  <c r="L81" i="29"/>
  <c r="I73" i="29"/>
  <c r="O95" i="29"/>
  <c r="S96" i="29"/>
  <c r="S95" i="29" s="1"/>
  <c r="L101" i="29"/>
  <c r="I95" i="29"/>
  <c r="I112" i="29"/>
  <c r="L113" i="29"/>
  <c r="I115" i="29"/>
  <c r="L115" i="29" s="1"/>
  <c r="L119" i="29"/>
  <c r="I118" i="29"/>
  <c r="L118" i="29" s="1"/>
  <c r="H121" i="29"/>
  <c r="G129" i="29"/>
  <c r="L130" i="29"/>
  <c r="I129" i="29"/>
  <c r="L140" i="29"/>
  <c r="I137" i="29"/>
  <c r="G145" i="29"/>
  <c r="L146" i="29"/>
  <c r="I145" i="29"/>
  <c r="S145" i="29"/>
  <c r="L158" i="29"/>
  <c r="I157" i="29"/>
  <c r="L157" i="29" s="1"/>
  <c r="L161" i="29"/>
  <c r="I160" i="29"/>
  <c r="U160" i="29"/>
  <c r="I171" i="29"/>
  <c r="L171" i="29" s="1"/>
  <c r="H189" i="29"/>
  <c r="G194" i="29"/>
  <c r="L200" i="29"/>
  <c r="I194" i="29"/>
  <c r="U202" i="29"/>
  <c r="J210" i="29"/>
  <c r="S216" i="29"/>
  <c r="S226" i="29"/>
  <c r="U240" i="29"/>
  <c r="L267" i="29"/>
  <c r="L269" i="29"/>
  <c r="I266" i="29"/>
  <c r="O290" i="29"/>
  <c r="R290" i="29"/>
  <c r="H296" i="29"/>
  <c r="J296" i="29"/>
  <c r="M296" i="29"/>
  <c r="O296" i="29"/>
  <c r="K312" i="29"/>
  <c r="N312" i="29"/>
  <c r="S312" i="29"/>
  <c r="Q317" i="29"/>
  <c r="T317" i="29"/>
  <c r="S332" i="29"/>
  <c r="L335" i="29"/>
  <c r="I332" i="29"/>
  <c r="N342" i="29"/>
  <c r="T342" i="29"/>
  <c r="S342" i="29"/>
  <c r="I349" i="29"/>
  <c r="L349" i="29" s="1"/>
  <c r="H356" i="29"/>
  <c r="T356" i="29"/>
  <c r="I356" i="29"/>
  <c r="N364" i="29"/>
  <c r="N363" i="29" s="1"/>
  <c r="N356" i="29" s="1"/>
  <c r="M363" i="29"/>
  <c r="M356" i="29" s="1"/>
  <c r="S363" i="29"/>
  <c r="K400" i="29"/>
  <c r="N400" i="29"/>
  <c r="Q400" i="29"/>
  <c r="T400" i="29"/>
  <c r="L419" i="29"/>
  <c r="I418" i="29"/>
  <c r="M433" i="29"/>
  <c r="O433" i="29"/>
  <c r="R433" i="29"/>
  <c r="L440" i="29"/>
  <c r="I433" i="29"/>
  <c r="G446" i="29"/>
  <c r="L447" i="29"/>
  <c r="I446" i="29"/>
  <c r="S447" i="29"/>
  <c r="S446" i="29" s="1"/>
  <c r="M505" i="29"/>
  <c r="O505" i="29"/>
  <c r="R505" i="29"/>
  <c r="G518" i="29"/>
  <c r="L519" i="29"/>
  <c r="I518" i="29"/>
  <c r="M523" i="29"/>
  <c r="O523" i="29"/>
  <c r="P528" i="29"/>
  <c r="U528" i="29"/>
  <c r="L537" i="29"/>
  <c r="I536" i="29"/>
  <c r="L536" i="29" s="1"/>
  <c r="L543" i="29"/>
  <c r="I542" i="29"/>
  <c r="L542" i="29" s="1"/>
  <c r="L549" i="29"/>
  <c r="I548" i="29"/>
  <c r="L548" i="29" s="1"/>
  <c r="O551" i="29"/>
  <c r="K558" i="29"/>
  <c r="T558" i="29"/>
  <c r="L574" i="29"/>
  <c r="O573" i="29"/>
  <c r="M583" i="29"/>
  <c r="R583" i="29"/>
  <c r="L607" i="29"/>
  <c r="I604" i="29"/>
  <c r="J613" i="29"/>
  <c r="Q613" i="29"/>
  <c r="T613" i="29"/>
  <c r="P622" i="29"/>
  <c r="L627" i="29"/>
  <c r="I622" i="29"/>
  <c r="L634" i="29"/>
  <c r="I631" i="29"/>
  <c r="L681" i="29"/>
  <c r="I678" i="29"/>
  <c r="L729" i="29"/>
  <c r="I726" i="29"/>
  <c r="J744" i="29"/>
  <c r="L768" i="29"/>
  <c r="I767" i="29"/>
  <c r="L767" i="29" s="1"/>
  <c r="J809" i="29"/>
  <c r="N809" i="29"/>
  <c r="I840" i="29"/>
  <c r="L840" i="29" s="1"/>
  <c r="L841" i="29"/>
  <c r="L933" i="29"/>
  <c r="I928" i="29"/>
  <c r="K943" i="29"/>
  <c r="N943" i="29"/>
  <c r="I1010" i="29"/>
  <c r="K1010" i="29"/>
  <c r="R1034" i="29"/>
  <c r="P1034" i="29"/>
  <c r="L1130" i="29"/>
  <c r="I1129" i="29"/>
  <c r="H1186" i="29"/>
  <c r="J1186" i="29"/>
  <c r="V1208" i="29"/>
  <c r="V1209" i="29" s="1"/>
  <c r="O1206" i="29"/>
  <c r="L1262" i="29"/>
  <c r="I1261" i="29"/>
  <c r="R1274" i="29"/>
  <c r="R1273" i="29" s="1"/>
  <c r="G640" i="29"/>
  <c r="M640" i="29"/>
  <c r="S640" i="29"/>
  <c r="G649" i="29"/>
  <c r="Q662" i="29"/>
  <c r="S662" i="29"/>
  <c r="K671" i="29"/>
  <c r="Q671" i="29"/>
  <c r="H696" i="29"/>
  <c r="R703" i="29"/>
  <c r="N710" i="29"/>
  <c r="J717" i="29"/>
  <c r="M717" i="29"/>
  <c r="R717" i="29"/>
  <c r="R726" i="29"/>
  <c r="J733" i="29"/>
  <c r="M733" i="29"/>
  <c r="O733" i="29"/>
  <c r="K744" i="29"/>
  <c r="U744" i="29"/>
  <c r="J767" i="29"/>
  <c r="H779" i="29"/>
  <c r="U787" i="29"/>
  <c r="O809" i="29"/>
  <c r="K816" i="29"/>
  <c r="K823" i="29"/>
  <c r="N823" i="29"/>
  <c r="J840" i="29"/>
  <c r="M840" i="29"/>
  <c r="O840" i="29"/>
  <c r="Q840" i="29"/>
  <c r="H883" i="29"/>
  <c r="K928" i="29"/>
  <c r="N928" i="29"/>
  <c r="H935" i="29"/>
  <c r="J935" i="29"/>
  <c r="M935" i="29"/>
  <c r="O935" i="29"/>
  <c r="J1001" i="29"/>
  <c r="M1001" i="29"/>
  <c r="O1001" i="29"/>
  <c r="J1010" i="29"/>
  <c r="H1034" i="29"/>
  <c r="J1034" i="29"/>
  <c r="G1061" i="29"/>
  <c r="U1062" i="29"/>
  <c r="U1061" i="29"/>
  <c r="S1064" i="29"/>
  <c r="S1061" i="29"/>
  <c r="L1075" i="29"/>
  <c r="T1074" i="29"/>
  <c r="H1117" i="29"/>
  <c r="M1117" i="29"/>
  <c r="O1117" i="29"/>
  <c r="J1129" i="29"/>
  <c r="H1193" i="29"/>
  <c r="M1193" i="29"/>
  <c r="S1193" i="29"/>
  <c r="G1206" i="29"/>
  <c r="U1261" i="29"/>
  <c r="K1274" i="29"/>
  <c r="T1274" i="29"/>
  <c r="T1273" i="29" s="1"/>
  <c r="H1274" i="29"/>
  <c r="H1273" i="29" s="1"/>
  <c r="Q1274" i="29"/>
  <c r="Q1273" i="29" s="1"/>
  <c r="L1186" i="29" l="1"/>
  <c r="P418" i="29"/>
  <c r="S276" i="29"/>
  <c r="U505" i="29"/>
  <c r="U504" i="29" s="1"/>
  <c r="S505" i="29"/>
  <c r="S504" i="29" s="1"/>
  <c r="P400" i="29"/>
  <c r="U276" i="29"/>
  <c r="P276" i="29"/>
  <c r="S418" i="29"/>
  <c r="U317" i="29"/>
  <c r="U1117" i="29"/>
  <c r="P1010" i="29"/>
  <c r="U418" i="29"/>
  <c r="S317" i="29"/>
  <c r="S400" i="29"/>
  <c r="U1074" i="29"/>
  <c r="U883" i="29"/>
  <c r="U882" i="29" s="1"/>
  <c r="S296" i="29"/>
  <c r="U251" i="29"/>
  <c r="P505" i="29"/>
  <c r="P504" i="29" s="1"/>
  <c r="S251" i="29"/>
  <c r="U400" i="29"/>
  <c r="U1139" i="29"/>
  <c r="U1138" i="29" s="1"/>
  <c r="L488" i="29"/>
  <c r="S73" i="29"/>
  <c r="P1139" i="29"/>
  <c r="P1138" i="29" s="1"/>
  <c r="P943" i="29"/>
  <c r="U1010" i="29"/>
  <c r="P1206" i="29"/>
  <c r="P1205" i="29" s="1"/>
  <c r="L251" i="29"/>
  <c r="S943" i="29"/>
  <c r="U1206" i="29"/>
  <c r="U1205" i="29" s="1"/>
  <c r="S1206" i="29"/>
  <c r="S1205" i="29" s="1"/>
  <c r="H467" i="29"/>
  <c r="U73" i="29"/>
  <c r="P883" i="29"/>
  <c r="P882" i="29" s="1"/>
  <c r="L189" i="29"/>
  <c r="G467" i="29"/>
  <c r="P73" i="29"/>
  <c r="L499" i="29"/>
  <c r="U296" i="29"/>
  <c r="P1274" i="29"/>
  <c r="P1273" i="29" s="1"/>
  <c r="S1010" i="29"/>
  <c r="L137" i="29"/>
  <c r="U943" i="29"/>
  <c r="S883" i="29"/>
  <c r="S882" i="29" s="1"/>
  <c r="S1139" i="29"/>
  <c r="S1138" i="29" s="1"/>
  <c r="L90" i="29"/>
  <c r="L290" i="29"/>
  <c r="L518" i="29"/>
  <c r="L202" i="29"/>
  <c r="H1073" i="29"/>
  <c r="P1074" i="29"/>
  <c r="P1073" i="29" s="1"/>
  <c r="L726" i="29"/>
  <c r="O572" i="29"/>
  <c r="L446" i="29"/>
  <c r="L455" i="29"/>
  <c r="S1274" i="29"/>
  <c r="S1273" i="29" s="1"/>
  <c r="L1117" i="29"/>
  <c r="H504" i="29"/>
  <c r="L181" i="29"/>
  <c r="L1034" i="29"/>
  <c r="Q1205" i="29"/>
  <c r="L809" i="29"/>
  <c r="L696" i="29"/>
  <c r="L868" i="29"/>
  <c r="L671" i="29"/>
  <c r="N572" i="29"/>
  <c r="L480" i="29"/>
  <c r="N504" i="29"/>
  <c r="M882" i="29"/>
  <c r="S356" i="29"/>
  <c r="S1074" i="29"/>
  <c r="S1073" i="29" s="1"/>
  <c r="Q504" i="29"/>
  <c r="G572" i="29"/>
  <c r="S5" i="29"/>
  <c r="L551" i="29"/>
  <c r="L64" i="29"/>
  <c r="L573" i="29"/>
  <c r="L240" i="29"/>
  <c r="K504" i="29"/>
  <c r="L332" i="29"/>
  <c r="I1138" i="29"/>
  <c r="L678" i="29"/>
  <c r="R572" i="29"/>
  <c r="G882" i="29"/>
  <c r="P296" i="29"/>
  <c r="L583" i="29"/>
  <c r="J356" i="29"/>
  <c r="J355" i="29" s="1"/>
  <c r="L175" i="29"/>
  <c r="N1138" i="29"/>
  <c r="O467" i="29"/>
  <c r="U5" i="29"/>
  <c r="U467" i="29"/>
  <c r="L622" i="29"/>
  <c r="M111" i="29"/>
  <c r="L418" i="29"/>
  <c r="L760" i="29"/>
  <c r="T1205" i="29"/>
  <c r="Q942" i="29"/>
  <c r="G1138" i="29"/>
  <c r="K1073" i="29"/>
  <c r="G942" i="29"/>
  <c r="J1138" i="29"/>
  <c r="Q1073" i="29"/>
  <c r="Q882" i="29"/>
  <c r="R1205" i="29"/>
  <c r="L631" i="29"/>
  <c r="K467" i="29"/>
  <c r="G355" i="29"/>
  <c r="Q111" i="29"/>
  <c r="L266" i="29"/>
  <c r="L1001" i="29"/>
  <c r="I572" i="29"/>
  <c r="P210" i="29"/>
  <c r="P5" i="29"/>
  <c r="L802" i="29"/>
  <c r="L1139" i="29"/>
  <c r="H1138" i="29"/>
  <c r="M1073" i="29"/>
  <c r="O882" i="29"/>
  <c r="L744" i="29"/>
  <c r="R355" i="29"/>
  <c r="L640" i="29"/>
  <c r="L1193" i="29"/>
  <c r="P593" i="29"/>
  <c r="P592" i="29" s="1"/>
  <c r="P572" i="29"/>
  <c r="G504" i="29"/>
  <c r="O355" i="29"/>
  <c r="J1073" i="29"/>
  <c r="T1073" i="29"/>
  <c r="H942" i="29"/>
  <c r="J882" i="29"/>
  <c r="K882" i="29"/>
  <c r="L816" i="29"/>
  <c r="O1205" i="29"/>
  <c r="L194" i="29"/>
  <c r="L145" i="29"/>
  <c r="L296" i="29"/>
  <c r="R882" i="29"/>
  <c r="M467" i="29"/>
  <c r="T1138" i="29"/>
  <c r="G1073" i="29"/>
  <c r="L703" i="29"/>
  <c r="H4" i="29"/>
  <c r="N1073" i="29"/>
  <c r="O1073" i="29"/>
  <c r="U572" i="29"/>
  <c r="L433" i="29"/>
  <c r="T4" i="29"/>
  <c r="N467" i="29"/>
  <c r="N1205" i="29"/>
  <c r="O1138" i="29"/>
  <c r="L687" i="29"/>
  <c r="H572" i="29"/>
  <c r="K4" i="29"/>
  <c r="L787" i="29"/>
  <c r="L1074" i="29"/>
  <c r="O942" i="29"/>
  <c r="P356" i="29"/>
  <c r="P355" i="29" s="1"/>
  <c r="R1073" i="29"/>
  <c r="U356" i="29"/>
  <c r="G1205" i="29"/>
  <c r="L95" i="29"/>
  <c r="L73" i="29"/>
  <c r="J4" i="29"/>
  <c r="J1205" i="29"/>
  <c r="J467" i="29"/>
  <c r="T467" i="29"/>
  <c r="L523" i="29"/>
  <c r="M1205" i="29"/>
  <c r="M1138" i="29"/>
  <c r="L1129" i="29"/>
  <c r="M572" i="29"/>
  <c r="R504" i="29"/>
  <c r="H355" i="29"/>
  <c r="L129" i="29"/>
  <c r="L753" i="29"/>
  <c r="L710" i="29"/>
  <c r="L649" i="29"/>
  <c r="Q467" i="29"/>
  <c r="H1205" i="29"/>
  <c r="K1205" i="29"/>
  <c r="T572" i="29"/>
  <c r="J572" i="29"/>
  <c r="L121" i="29"/>
  <c r="P467" i="29"/>
  <c r="Q572" i="29"/>
  <c r="L317" i="29"/>
  <c r="M942" i="29"/>
  <c r="N882" i="29"/>
  <c r="R942" i="29"/>
  <c r="N942" i="29"/>
  <c r="T593" i="29"/>
  <c r="T592" i="29" s="1"/>
  <c r="T504" i="29"/>
  <c r="K355" i="29"/>
  <c r="R111" i="29"/>
  <c r="L160" i="29"/>
  <c r="M4" i="29"/>
  <c r="L733" i="29"/>
  <c r="L528" i="29"/>
  <c r="L342" i="29"/>
  <c r="L662" i="29"/>
  <c r="R467" i="29"/>
  <c r="L276" i="29"/>
  <c r="G4" i="29"/>
  <c r="U210" i="29"/>
  <c r="R1138" i="29"/>
  <c r="Q1138" i="29"/>
  <c r="S467" i="29"/>
  <c r="K111" i="29"/>
  <c r="T882" i="29"/>
  <c r="I467" i="29"/>
  <c r="O4" i="29"/>
  <c r="Q4" i="29"/>
  <c r="S572" i="29"/>
  <c r="K572" i="29"/>
  <c r="J942" i="29"/>
  <c r="H593" i="29"/>
  <c r="H592" i="29" s="1"/>
  <c r="J111" i="29"/>
  <c r="L613" i="29"/>
  <c r="S593" i="29"/>
  <c r="S592" i="29" s="1"/>
  <c r="N111" i="29"/>
  <c r="O111" i="29"/>
  <c r="S210" i="29"/>
  <c r="L1010" i="29"/>
  <c r="K942" i="29"/>
  <c r="K593" i="29"/>
  <c r="K592" i="29" s="1"/>
  <c r="U593" i="29"/>
  <c r="U592" i="29" s="1"/>
  <c r="O593" i="29"/>
  <c r="O592" i="29" s="1"/>
  <c r="R593" i="29"/>
  <c r="R592" i="29" s="1"/>
  <c r="Q593" i="29"/>
  <c r="Q592" i="29" s="1"/>
  <c r="G593" i="29"/>
  <c r="G592" i="29" s="1"/>
  <c r="M593" i="29"/>
  <c r="M592" i="29" s="1"/>
  <c r="T111" i="29"/>
  <c r="G111" i="29"/>
  <c r="L400" i="29"/>
  <c r="T942" i="29"/>
  <c r="L717" i="29"/>
  <c r="K1138" i="29"/>
  <c r="N593" i="29"/>
  <c r="N592" i="29" s="1"/>
  <c r="J593" i="29"/>
  <c r="J592" i="29" s="1"/>
  <c r="N355" i="29"/>
  <c r="H111" i="29"/>
  <c r="Q355" i="29"/>
  <c r="J504" i="29"/>
  <c r="R4" i="29"/>
  <c r="K1273" i="29"/>
  <c r="L1273" i="29" s="1"/>
  <c r="L1274" i="29"/>
  <c r="H882" i="29"/>
  <c r="L1261" i="29"/>
  <c r="I1205" i="29"/>
  <c r="L1205" i="29" s="1"/>
  <c r="O504" i="29"/>
  <c r="T355" i="29"/>
  <c r="I111" i="29"/>
  <c r="L112" i="29"/>
  <c r="L823" i="29"/>
  <c r="L883" i="29"/>
  <c r="I882" i="29"/>
  <c r="L505" i="29"/>
  <c r="I504" i="29"/>
  <c r="L558" i="29"/>
  <c r="L928" i="29"/>
  <c r="L604" i="29"/>
  <c r="I593" i="29"/>
  <c r="M504" i="29"/>
  <c r="M355" i="29"/>
  <c r="I355" i="29"/>
  <c r="L356" i="29"/>
  <c r="N4" i="29"/>
  <c r="I4" i="29"/>
  <c r="L5" i="29"/>
  <c r="I1073" i="29"/>
  <c r="L943" i="29"/>
  <c r="I942" i="29"/>
  <c r="L312" i="29"/>
  <c r="U1073" i="29" l="1"/>
  <c r="P942" i="29"/>
  <c r="S355" i="29"/>
  <c r="S111" i="29"/>
  <c r="U355" i="29"/>
  <c r="S4" i="29"/>
  <c r="U942" i="29"/>
  <c r="S942" i="29"/>
  <c r="P4" i="29"/>
  <c r="U111" i="29"/>
  <c r="U4" i="29"/>
  <c r="J1072" i="29"/>
  <c r="H1072" i="29"/>
  <c r="H466" i="29"/>
  <c r="N466" i="29"/>
  <c r="O110" i="29"/>
  <c r="Q110" i="29"/>
  <c r="L504" i="29"/>
  <c r="J110" i="29"/>
  <c r="G1072" i="29"/>
  <c r="U1072" i="29"/>
  <c r="P111" i="29"/>
  <c r="P110" i="29" s="1"/>
  <c r="M110" i="29"/>
  <c r="P466" i="29"/>
  <c r="P1072" i="29"/>
  <c r="O1072" i="29"/>
  <c r="L355" i="29"/>
  <c r="L1138" i="29"/>
  <c r="L572" i="29"/>
  <c r="K110" i="29"/>
  <c r="H110" i="29"/>
  <c r="G110" i="29"/>
  <c r="S466" i="29"/>
  <c r="N1072" i="29"/>
  <c r="G466" i="29"/>
  <c r="M1072" i="29"/>
  <c r="L467" i="29"/>
  <c r="Q1072" i="29"/>
  <c r="S1072" i="29"/>
  <c r="T1072" i="29"/>
  <c r="O466" i="29"/>
  <c r="K466" i="29"/>
  <c r="R1072" i="29"/>
  <c r="R466" i="29"/>
  <c r="R110" i="29"/>
  <c r="T466" i="29"/>
  <c r="U466" i="29"/>
  <c r="L942" i="29"/>
  <c r="L882" i="29"/>
  <c r="M466" i="29"/>
  <c r="J466" i="29"/>
  <c r="Q466" i="29"/>
  <c r="N110" i="29"/>
  <c r="K1072" i="29"/>
  <c r="T110" i="29"/>
  <c r="I1072" i="29"/>
  <c r="L1073" i="29"/>
  <c r="L4" i="29"/>
  <c r="I592" i="29"/>
  <c r="L592" i="29" s="1"/>
  <c r="L593" i="29"/>
  <c r="I466" i="29"/>
  <c r="L111" i="29"/>
  <c r="I110" i="29"/>
  <c r="S110" i="29" l="1"/>
  <c r="U110" i="29"/>
  <c r="Q3" i="29"/>
  <c r="Q2" i="29" s="1"/>
  <c r="S3" i="29"/>
  <c r="S2" i="29" s="1"/>
  <c r="W3" i="29" s="1"/>
  <c r="N3" i="29"/>
  <c r="N2" i="29" s="1"/>
  <c r="M3" i="29"/>
  <c r="M2" i="29" s="1"/>
  <c r="Q1320" i="29"/>
  <c r="O3" i="29"/>
  <c r="O2" i="29" s="1"/>
  <c r="H3" i="29"/>
  <c r="H2" i="29" s="1"/>
  <c r="G3" i="29"/>
  <c r="G2" i="29" s="1"/>
  <c r="K3" i="29"/>
  <c r="K2" i="29" s="1"/>
  <c r="U3" i="29"/>
  <c r="U2" i="29" s="1"/>
  <c r="X3" i="29" s="1"/>
  <c r="P3" i="29"/>
  <c r="P2" i="29" s="1"/>
  <c r="V3" i="29" s="1"/>
  <c r="J3" i="29"/>
  <c r="J2" i="29" s="1"/>
  <c r="R3" i="29"/>
  <c r="R2" i="29" s="1"/>
  <c r="T3" i="29"/>
  <c r="T2" i="29" s="1"/>
  <c r="L110" i="29"/>
  <c r="L466" i="29"/>
  <c r="L1072" i="29"/>
  <c r="I3" i="29"/>
  <c r="L3" i="29" l="1"/>
  <c r="I2" i="29"/>
  <c r="L2" i="29" s="1"/>
  <c r="H2760" i="46" l="1"/>
  <c r="H2756" i="46" l="1"/>
  <c r="H2749" i="46" s="1"/>
  <c r="H2667" i="46" s="1"/>
  <c r="H1858" i="46" l="1"/>
  <c r="H2" i="46" l="1"/>
</calcChain>
</file>

<file path=xl/comments1.xml><?xml version="1.0" encoding="utf-8"?>
<comments xmlns="http://schemas.openxmlformats.org/spreadsheetml/2006/main">
  <authors>
    <author>hdesk</author>
  </authors>
  <commentList>
    <comment ref="F599" authorId="0" shapeId="0">
      <text>
        <r>
          <rPr>
            <b/>
            <sz val="9"/>
            <color indexed="81"/>
            <rFont val="Tahoma"/>
            <family val="2"/>
            <charset val="238"/>
          </rPr>
          <t>hdesk:</t>
        </r>
        <r>
          <rPr>
            <sz val="9"/>
            <color indexed="81"/>
            <rFont val="Tahoma"/>
            <family val="2"/>
            <charset val="238"/>
          </rPr>
          <t xml:space="preserve">
ovo staje tu
</t>
        </r>
      </text>
    </comment>
  </commentList>
</comments>
</file>

<file path=xl/sharedStrings.xml><?xml version="1.0" encoding="utf-8"?>
<sst xmlns="http://schemas.openxmlformats.org/spreadsheetml/2006/main" count="13940" uniqueCount="930">
  <si>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</si>
  <si>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</si>
  <si>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</si>
  <si>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</si>
  <si>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</si>
  <si>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</si>
  <si>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</si>
  <si>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</si>
  <si>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</si>
  <si>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</si>
  <si>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</si>
  <si>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</si>
  <si>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</si>
  <si>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</si>
  <si>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</si>
  <si>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</si>
  <si>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</si>
  <si>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</si>
  <si>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</si>
  <si>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</si>
  <si>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</si>
  <si>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</si>
  <si>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</si>
  <si>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</si>
  <si>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</si>
  <si>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</si>
  <si>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</si>
  <si>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</si>
  <si>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</si>
  <si>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</si>
  <si>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</si>
  <si>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</si>
  <si>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</si>
  <si>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</si>
  <si>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</si>
  <si>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</si>
  <si>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</si>
  <si>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</si>
  <si>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</si>
  <si>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</si>
  <si>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</si>
  <si>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</si>
  <si>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</si>
  <si>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</si>
  <si>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</si>
  <si>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</si>
  <si>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</si>
  <si>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</si>
  <si>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</si>
  <si>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</si>
  <si>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</si>
  <si>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</si>
  <si>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</si>
  <si>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</si>
  <si>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</si>
  <si>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</si>
  <si>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</si>
  <si>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</si>
  <si>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</si>
  <si>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</si>
  <si>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</si>
  <si>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</si>
  <si>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</si>
  <si>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</si>
  <si>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</si>
  <si>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</si>
  <si>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</si>
  <si>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</si>
  <si>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</si>
  <si>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</si>
  <si>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</si>
  <si>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</si>
  <si>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</si>
  <si>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</si>
  <si>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</si>
  <si>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</si>
  <si>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</si>
  <si>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</si>
  <si>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</si>
  <si>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</si>
  <si>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</si>
  <si>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</si>
  <si>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</si>
  <si>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</si>
  <si>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</si>
  <si>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</si>
  <si>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</si>
  <si>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</si>
  <si>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</si>
  <si>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</si>
  <si>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</si>
  <si>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</si>
  <si>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</si>
  <si>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</si>
  <si>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</si>
  <si>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</si>
  <si>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</si>
  <si>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</si>
  <si>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</si>
  <si>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</si>
  <si>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</si>
  <si>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</si>
  <si>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</si>
  <si>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</si>
  <si>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</si>
  <si>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</si>
  <si>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</si>
  <si>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</si>
  <si>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</si>
  <si>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</si>
  <si>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</si>
  <si>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</si>
  <si>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</si>
  <si>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</si>
  <si>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</si>
  <si>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</si>
  <si>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</si>
  <si>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</si>
  <si>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</si>
  <si>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</si>
  <si>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</si>
  <si>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</si>
  <si>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</si>
  <si>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</si>
  <si>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</si>
  <si>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</si>
  <si>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</si>
  <si>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</si>
  <si>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</si>
  <si>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</si>
  <si>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</si>
  <si>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</si>
  <si>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</si>
  <si>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</si>
  <si>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</si>
  <si>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</si>
  <si>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</si>
  <si>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</si>
  <si>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</si>
  <si>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</si>
  <si>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</si>
  <si>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</si>
  <si>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</si>
  <si>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</si>
  <si>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</si>
  <si>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</si>
  <si>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</si>
  <si>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</si>
  <si>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</si>
  <si>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</si>
  <si>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</si>
  <si>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</si>
  <si>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</si>
  <si>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</si>
  <si>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</si>
  <si>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</si>
  <si>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</si>
  <si>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</si>
  <si>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</si>
  <si>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</si>
  <si>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</si>
  <si>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</si>
  <si>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</si>
  <si>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</si>
  <si>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</si>
  <si>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</si>
  <si>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</si>
  <si>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</si>
  <si>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</si>
  <si>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</si>
  <si>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</si>
  <si>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</si>
  <si>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</si>
  <si>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</si>
  <si>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</si>
  <si>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</si>
  <si>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</si>
  <si>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</si>
  <si>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</si>
  <si>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</si>
  <si>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</si>
  <si>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</si>
  <si>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</si>
  <si>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</si>
  <si>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</si>
  <si>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</si>
  <si>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</si>
  <si>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</si>
  <si>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</si>
  <si>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</si>
  <si>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</si>
  <si>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</si>
  <si>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</si>
  <si>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</si>
  <si>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</si>
  <si>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</si>
  <si>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</si>
  <si>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</si>
  <si>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</si>
  <si>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</si>
  <si>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</si>
  <si>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</si>
  <si>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</si>
  <si>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</si>
  <si>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</si>
  <si>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</si>
  <si>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</si>
  <si>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</si>
  <si>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</si>
  <si>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</si>
  <si>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</si>
  <si>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</si>
  <si>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</si>
  <si>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</si>
  <si>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</si>
  <si>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</si>
  <si>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</si>
  <si>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</si>
  <si>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</si>
  <si>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</si>
  <si>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</si>
  <si>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</si>
  <si>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</si>
  <si>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</si>
  <si>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</si>
  <si>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</si>
  <si>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</si>
  <si>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</si>
  <si>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</si>
  <si>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</si>
  <si>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</si>
  <si>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</si>
  <si>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</si>
  <si>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</si>
  <si>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</si>
  <si>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</si>
  <si>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</si>
  <si>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</si>
  <si>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</si>
  <si>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</si>
  <si>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</si>
  <si>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</si>
  <si>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</si>
  <si>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</si>
  <si>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</si>
  <si>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</si>
  <si>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</si>
  <si>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</si>
  <si>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</si>
  <si>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</si>
  <si>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</si>
  <si>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</si>
  <si>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</si>
  <si>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</si>
  <si>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</si>
  <si>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</si>
  <si>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</si>
  <si>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</si>
  <si>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</si>
  <si>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</si>
  <si>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</si>
  <si>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</si>
  <si>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</si>
  <si>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</si>
  <si>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</si>
  <si>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</si>
  <si>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</si>
  <si>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</si>
  <si>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</si>
  <si>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</si>
  <si>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</si>
  <si>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</si>
  <si>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</si>
  <si>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</si>
  <si>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</si>
  <si>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</si>
  <si>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</si>
  <si>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</si>
  <si>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</si>
  <si>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</si>
  <si>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</si>
  <si>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</si>
  <si>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</si>
  <si>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</si>
  <si>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</si>
  <si>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</si>
  <si>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</si>
  <si>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</si>
  <si>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</si>
  <si>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</si>
  <si>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</si>
  <si>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</si>
  <si>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</si>
  <si>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</si>
  <si>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</si>
  <si>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</si>
  <si>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</si>
  <si>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</si>
  <si>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</si>
  <si>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</si>
  <si>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</si>
  <si>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</si>
  <si>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</si>
  <si>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</si>
  <si>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</si>
  <si>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</si>
  <si>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</si>
  <si>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</si>
  <si>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</si>
  <si>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</si>
  <si>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</si>
  <si>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</si>
  <si>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</si>
  <si>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</si>
  <si>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</si>
  <si>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</si>
  <si>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</si>
  <si>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</si>
  <si>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</si>
  <si>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</si>
  <si>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</si>
  <si>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</si>
  <si>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</si>
  <si>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</si>
  <si>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</si>
  <si>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</si>
  <si>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</si>
  <si>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</si>
  <si>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</si>
  <si>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</si>
  <si>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</si>
  <si>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</si>
  <si>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</si>
  <si>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</si>
  <si>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</si>
  <si>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</si>
  <si>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</si>
  <si>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</si>
  <si>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</si>
  <si>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</si>
  <si>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</si>
  <si>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</si>
  <si>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</si>
  <si>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</si>
  <si>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</si>
  <si>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</si>
  <si>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</si>
  <si>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</si>
  <si>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</si>
  <si>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</si>
  <si>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</si>
  <si>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</si>
  <si>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</si>
  <si>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</si>
  <si>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</si>
  <si>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</si>
  <si>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</si>
  <si>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</si>
  <si>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</si>
  <si>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</si>
  <si>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</si>
  <si>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</si>
  <si>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</si>
  <si>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</si>
  <si>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</si>
  <si>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</si>
  <si>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</si>
  <si>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</si>
  <si>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</si>
  <si>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</si>
  <si>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</si>
  <si>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</si>
  <si>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</si>
  <si>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</si>
  <si>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</si>
  <si>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</si>
  <si>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</si>
  <si>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</si>
  <si>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</si>
  <si>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</si>
  <si>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</si>
  <si>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</si>
  <si>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</si>
  <si>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</si>
  <si>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</si>
  <si>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</si>
  <si>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</si>
  <si>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</si>
  <si>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</si>
  <si>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</si>
  <si>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</si>
  <si>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</si>
  <si>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</si>
  <si>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</si>
  <si>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</si>
  <si>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</si>
  <si>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</si>
  <si>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</si>
  <si>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</si>
  <si>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</si>
  <si>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</si>
  <si>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</si>
  <si>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</si>
  <si>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</si>
  <si>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</si>
  <si>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</si>
  <si>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</si>
  <si>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</si>
  <si>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</si>
  <si>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</si>
  <si>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</si>
  <si>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</si>
  <si>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</si>
  <si>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</si>
  <si>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</si>
  <si>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</si>
  <si>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</si>
  <si>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</si>
  <si>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</si>
  <si>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</si>
  <si>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</si>
  <si>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</si>
  <si>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</si>
  <si>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</si>
  <si>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</si>
  <si>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</si>
  <si>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</si>
  <si>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</si>
  <si>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</si>
  <si>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</si>
  <si>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</si>
  <si>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</si>
  <si>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</si>
  <si>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</si>
  <si>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</si>
  <si>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</si>
  <si>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</si>
  <si>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</si>
  <si>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</si>
  <si>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</si>
  <si>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</si>
  <si>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</si>
  <si>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</si>
  <si>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</si>
  <si>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</si>
  <si>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</si>
  <si>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</si>
  <si>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</si>
  <si>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</si>
  <si>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</si>
  <si>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</si>
  <si>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</si>
  <si>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</si>
  <si>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</si>
  <si>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</si>
  <si>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</si>
  <si>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</si>
  <si>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</si>
  <si>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</si>
  <si>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</si>
  <si>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</si>
  <si>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</si>
  <si>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</si>
  <si>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</si>
  <si>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</si>
  <si>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</si>
  <si>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</si>
  <si>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</si>
  <si>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</si>
  <si>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</si>
  <si>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</si>
  <si>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</si>
  <si>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</si>
  <si>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</si>
  <si>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</si>
  <si>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</si>
  <si>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</si>
  <si>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</si>
  <si>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</si>
  <si>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</si>
  <si>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</si>
  <si>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</si>
  <si>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</si>
  <si>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</si>
  <si>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</si>
  <si>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</si>
  <si>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</si>
  <si>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</si>
  <si>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</si>
  <si>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</si>
  <si>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</si>
  <si>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</si>
  <si>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</si>
  <si>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</si>
  <si>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</si>
  <si>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</si>
  <si>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</si>
  <si>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</si>
  <si>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</si>
  <si>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</si>
  <si>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</si>
  <si>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</si>
  <si>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</si>
  <si>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</si>
  <si>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</si>
  <si>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</si>
  <si>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</si>
  <si>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</si>
  <si>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</si>
  <si>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</si>
  <si>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</si>
  <si>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</si>
  <si>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</si>
  <si>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</si>
  <si>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</si>
  <si>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</si>
  <si>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</si>
  <si>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</si>
  <si>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</si>
  <si>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</si>
  <si>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</si>
  <si>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</si>
  <si>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</si>
  <si>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</si>
  <si>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</si>
  <si>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</si>
  <si>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</si>
  <si>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</si>
  <si>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</si>
  <si>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</si>
  <si>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</si>
  <si>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</si>
  <si>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</si>
  <si>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</si>
  <si>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</si>
  <si>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</si>
  <si>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</si>
  <si>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</si>
  <si>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</si>
  <si>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</si>
  <si>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</si>
  <si>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</si>
  <si>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</si>
  <si>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</si>
  <si>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</si>
  <si>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</si>
  <si>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</si>
  <si>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</si>
  <si>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</si>
  <si>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</si>
  <si>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</si>
  <si>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</si>
  <si>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</si>
  <si>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</si>
  <si>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</si>
  <si>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</si>
  <si>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</si>
  <si>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</si>
  <si>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</si>
  <si>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</si>
  <si>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</si>
  <si>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</si>
  <si>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</si>
  <si>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</si>
  <si>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</si>
  <si>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</si>
  <si>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</si>
  <si>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</si>
  <si>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</si>
  <si>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</si>
  <si>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</si>
  <si>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</si>
  <si>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</si>
  <si>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</si>
  <si>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</si>
  <si>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</si>
  <si>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</si>
  <si>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</si>
  <si>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</si>
  <si>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</si>
  <si>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</si>
  <si>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</si>
  <si>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</si>
  <si>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</si>
  <si>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</si>
  <si>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</si>
  <si>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</si>
  <si>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</si>
  <si>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</si>
  <si>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</si>
  <si>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</si>
  <si>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</si>
  <si>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</si>
  <si>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A754025</t>
  </si>
  <si>
    <t>A754029</t>
  </si>
  <si>
    <t>Provedba ugovora o koncesiji - Bina-Istra</t>
  </si>
  <si>
    <t>A587053</t>
  </si>
  <si>
    <t>Provedba ugovora o koncesiji - Autocesta Zagreb-Macelj</t>
  </si>
  <si>
    <t>RKP 48031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</si>
  <si>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</si>
  <si>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</si>
  <si>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</si>
  <si>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</si>
  <si>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</si>
  <si>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Članarine u međunarodnim organizacijama u pomorstvu</t>
  </si>
  <si>
    <t>T754034</t>
  </si>
  <si>
    <t>A754035</t>
  </si>
  <si>
    <t>Provedba ugovora o koncesiji za izgradnju novog putničkog terminala Zračne luke Zagreb</t>
  </si>
  <si>
    <t>Priprema projekata i planskih dokumenata u unutarnjoj plovidbi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</si>
  <si>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</si>
  <si>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</si>
  <si>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</si>
  <si>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</si>
  <si>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</si>
  <si>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</si>
  <si>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</si>
  <si>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</si>
  <si>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</si>
  <si>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</si>
  <si>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UPRAVLJANJE FONDOVIMA EU</t>
  </si>
  <si>
    <t>Kapitalne pomoći temeljem prijenosa EU sredstava</t>
  </si>
  <si>
    <t>Naknade šteta zaposlenicima</t>
  </si>
  <si>
    <t>A754037</t>
  </si>
  <si>
    <t xml:space="preserve"> </t>
  </si>
  <si>
    <t>Medicinska i laboratorijska oprema</t>
  </si>
  <si>
    <t>Tekuće pomoći temeljem prijenosa EU sredstava</t>
  </si>
  <si>
    <t>T754039</t>
  </si>
  <si>
    <t>OP Konkurentnost i kohezija, prioritetna os 7. Povezanost i mobilnost</t>
  </si>
  <si>
    <t>Uprava sigurnosti plovidbe</t>
  </si>
  <si>
    <t>CEF 2014.-2020.- FAIRway Hrvatska - koordinirana provedba Master plana za rehabilitaciju i održavanje plovnog puta rijeke Dunav i njegovih plovnih pritoka</t>
  </si>
  <si>
    <t>T754040</t>
  </si>
  <si>
    <t>K810052</t>
  </si>
  <si>
    <t>Glavno tajništvo i zajednički rashodi</t>
  </si>
  <si>
    <t>T754041</t>
  </si>
  <si>
    <t>OP Konkurentnost i kohezija, specifični cilj 2a1 Razvoj infrastrukture širokopojasne mreže sljedeće generacije</t>
  </si>
  <si>
    <t>K810053</t>
  </si>
  <si>
    <t>CEF 2014.-2020.- RIS COMEX- Primjena RIS-a u upravljanju prometnim koridorima</t>
  </si>
  <si>
    <t>RKP 49083</t>
  </si>
  <si>
    <t>Hrvatska agencija za civilno zrakoplovstvo</t>
  </si>
  <si>
    <t>A909001</t>
  </si>
  <si>
    <t>Plaće u naravi</t>
  </si>
  <si>
    <t>Negativne tečajne razlike i razlike zbog primjene valutne klauzule</t>
  </si>
  <si>
    <t>3101 - UPRAVLJANJE NA PODRUČJU PROMETNE POLITIKE - 31 PROMET, PROMETNA INFRASTRUKTURA I KOMUNIKACIJE</t>
  </si>
  <si>
    <t>3113 - RAZVOJ SUSTAVA ZRAČNOG PROMETA - 31 PROMET, PROMETNA INFRASTRUKTURA I KOMUNIKACIJE</t>
  </si>
  <si>
    <t>3107 - RAZVOJ TRŽIŠTA POŠTANSKIH USLUGA I ELEKTRONIČKIH KOMUNIKACIJA - 31 PROMET, PROMETNA INFRASTRUKTURA I KOMUNIKACIJE</t>
  </si>
  <si>
    <t>3111 - PRIPREMA I PROVEDBA PROJEKATA SUFINANCIRANIH SREDSTVIMA FONDOVA EU - 31 PROMET, PROMETNA INFRASTRUKTURA I KOMUNIKACIJE</t>
  </si>
  <si>
    <t>3117 - ISTRAŽIVANJE NESREĆA U PROMETU - 31 PROMET, PROMETNA INFRASTRUKTURA I KOMUNIKACIJE</t>
  </si>
  <si>
    <t>Agencija za istraživanje nesreća u zračnom, pomorskom i željezničkom prometu</t>
  </si>
  <si>
    <t>Agencija za sigurnost željezničkog prometa</t>
  </si>
  <si>
    <t>06505</t>
  </si>
  <si>
    <t>06545</t>
  </si>
  <si>
    <t>06551</t>
  </si>
  <si>
    <t>45228</t>
  </si>
  <si>
    <t>48031</t>
  </si>
  <si>
    <t>49083</t>
  </si>
  <si>
    <t>06560</t>
  </si>
  <si>
    <t>NAZIV</t>
  </si>
  <si>
    <t>PROGRAM</t>
  </si>
  <si>
    <t>CEF 2017.-2019.-CROCODILE II CROATIA-Uvođenje inteligentnih prometnih sustava (ITS) na TNT cestama</t>
  </si>
  <si>
    <t>065 MINISTARSTVO MORA, PROMETA I INFRASTRUKTURE</t>
  </si>
  <si>
    <t>Glava 05 Ministarstvo mora, prometa i infrastrukture</t>
  </si>
  <si>
    <t>Glava 45 Agencija za obalni linijski pomorski promet</t>
  </si>
  <si>
    <t>Administracija i upravljanje Agencije za obalni linijski pomorski promet</t>
  </si>
  <si>
    <t>Izgradnja, sanacija i rekonstrukcija objekata podgradnje u lukama otvorenim za javni promet od županijskog i lokalnog značaja te modernizacija, obnova i izgradnja ribarske infrastrukture</t>
  </si>
  <si>
    <t>Priprema i provedba projekata u pomorstvu</t>
  </si>
  <si>
    <t>Subvencije trgovačkim društvima i zadrugama izvan javnog sektora</t>
  </si>
  <si>
    <t>Subvencije trgovačkim društvima, zadrugama, poljoprivrednicima i obrtnicima iz EU sredstava</t>
  </si>
  <si>
    <t>Kapitalne pomoći iz EU sredstava</t>
  </si>
  <si>
    <t>Modernizacija i restrukturiranje cestovnog sektora</t>
  </si>
  <si>
    <t>Tekuće donacije iz EU sredstava</t>
  </si>
  <si>
    <t>Kapitalne donacije iz EU sredstava</t>
  </si>
  <si>
    <t>Promidžba pomorstva Republike Hrvatske</t>
  </si>
  <si>
    <t>K663006</t>
  </si>
  <si>
    <t>Tekuće pomoći međunarodnim organizacijama te institucijama i tijelima EU</t>
  </si>
  <si>
    <t>06565</t>
  </si>
  <si>
    <t>Potpora trgovačkim društvima u javnom sektoru u pripremi i provedbi projekata planiranih za sufinanciranje iz EU fondova</t>
  </si>
  <si>
    <t>A663007</t>
  </si>
  <si>
    <t>A840004</t>
  </si>
  <si>
    <t>K754042</t>
  </si>
  <si>
    <t>A754044</t>
  </si>
  <si>
    <t>A917001</t>
  </si>
  <si>
    <t>T754048</t>
  </si>
  <si>
    <t>K754049</t>
  </si>
  <si>
    <t>Glava 65 Hrvatska regulatorna agencija za mrežne djelatnosti</t>
  </si>
  <si>
    <t>Prilagodba željezničkih graničnih prijelaza za provedbu schengenske pravne stečevine</t>
  </si>
  <si>
    <t>T754054</t>
  </si>
  <si>
    <t>Uprava pomorstva</t>
  </si>
  <si>
    <t>Uprava unutarnje plovidbe</t>
  </si>
  <si>
    <t>Uprava za cestovnu i željezničku infrastrukturu</t>
  </si>
  <si>
    <t>Uprava kopnenog prometa i inspekcije</t>
  </si>
  <si>
    <t>3116 - RAZVOJ SUSTAVA POMORSKOG PROMETA, POMORSKOG DOBRA I LUKA, TE ZAŠTITA OKOLIŠA OD ONEČIŠĆENJA S POMORSKIH OBJEKATA - 31 PROMET, PROMETNA INFRASTRUKTURA I KOMUNIKACIJE</t>
  </si>
  <si>
    <t>3109 - SIGURNOST PLOVIDBE - 31 PROMET, PROMETNA INFRASTRUKTURA I KOMUNIKACIJE</t>
  </si>
  <si>
    <t>3115 - RAZVOJ UNUTARNJE PLOVIDBE - 31 PROMET, PROMETNA INFRASTRUKTURA I KOMUNIKACIJE</t>
  </si>
  <si>
    <t>3110 - IZGRADNJA I ODRŽAVANJE CESTOVNE INFRASTRUKTURE - 31 PROMET, PROMETNA INFRASTRUKTURA I KOMUNIKACIJE</t>
  </si>
  <si>
    <t>3114 -IZGRADNJA I ODRŽAVANJE ŽELJEZNIČKE INFRASTRUKTURE - 31 PROMET, PROMETNA INFRASTRUKTURA I KOMUNIKACIJE</t>
  </si>
  <si>
    <t>3112 - INSPEKCIJSKI NADZOR CESTOVNOG PROMETA, CESTA I ŽIČARA - 31 PROMET, PROMETNA INFRASTRUKTURA I KOMUNIKACIJE</t>
  </si>
  <si>
    <t>K810056</t>
  </si>
  <si>
    <t>CEF 2014.-2020. Izrada studije utjecaja na okoliš i projektne dokumentacije za kritičnu dionicu rijeke Save</t>
  </si>
  <si>
    <t>3118-RAZVOJ I SIGURNOST KOPNENOG PROMETA - 31 PROMET, PROMETNA INFRASTRUKTURA I KOMUNIKACIJA</t>
  </si>
  <si>
    <t>0486</t>
  </si>
  <si>
    <t>Upravljanje, organizacija i regulacija željezničkog prometa</t>
  </si>
  <si>
    <t>Poslovni objekti</t>
  </si>
  <si>
    <t>POMORSTVO, UNUTARNJA PLOVIDBA I SIGURNOST PLOVIDBE</t>
  </si>
  <si>
    <t>PROMET I INFRASTRUKTURA</t>
  </si>
  <si>
    <t>Kapitalne pomoći proračunskim korisnicima drugih proračuna</t>
  </si>
  <si>
    <t>A754057</t>
  </si>
  <si>
    <t>Nacionalni sustav za suzbijanje  onečišćenja mora velikih razmjera - EAS HR</t>
  </si>
  <si>
    <t>Projekt proširenja i produbljenja plovnog kanala Privlački gaz</t>
  </si>
  <si>
    <t>T810059</t>
  </si>
  <si>
    <t>T810060</t>
  </si>
  <si>
    <t>A754061</t>
  </si>
  <si>
    <t>Naknada dijela cestarine za korištenje autocesta i objekata pod naplatom za vozila hitnih službi</t>
  </si>
  <si>
    <t>Potpora u provedbi CEF projekata željezničkog sektora</t>
  </si>
  <si>
    <t>CEF PSA - Uspostava baze podataka za sudionike e-mobilnosti</t>
  </si>
  <si>
    <t>T587063</t>
  </si>
  <si>
    <t>A754063</t>
  </si>
  <si>
    <t>Održavanje mreže plovila - čistača za djelovanje kod iznenadnih onečišćenja mora</t>
  </si>
  <si>
    <t>Poticaji u kombiniranom prijevozu tereta</t>
  </si>
  <si>
    <t>A754064</t>
  </si>
  <si>
    <t>INTERREG Va - Italija-Hrvatska Projekt INTESA Usklađivanje i optimizacija mreže nacionalnih pomorskih administracija Jadranskog mora</t>
  </si>
  <si>
    <t>Kapitalne pomoći kreditnim i ostalim financijskim institucijama te trgovačkim društvima i zadrugama izvan javnog sektora</t>
  </si>
  <si>
    <t>Uklanjanje podrtina i potonulih stvari</t>
  </si>
  <si>
    <t>A754065</t>
  </si>
  <si>
    <t>T810064</t>
  </si>
  <si>
    <t>INTERREG Va - Italija-Hrvatska Projekt GUTTA - Uštede goriva i smanjenje emisija iz pomorskog prometa u Jadranskom moru</t>
  </si>
  <si>
    <t>T587065</t>
  </si>
  <si>
    <t>Glava</t>
  </si>
  <si>
    <t>Administracija i upravljanje (iz evidencijskih prihoda)</t>
  </si>
  <si>
    <t>CEF Tehnička pomoć</t>
  </si>
  <si>
    <t>CEF PSA - Razvoj standarda za pružanje multimodalnih putnih informacija</t>
  </si>
  <si>
    <t>T810065</t>
  </si>
  <si>
    <t>Sufinanciranje izdavanja licencija inženjerima tehnologije prometa i transporta</t>
  </si>
  <si>
    <t>A754066</t>
  </si>
  <si>
    <t>Uprava za EU fondove i strateško planiranje</t>
  </si>
  <si>
    <t xml:space="preserve">Održavanje školskih brodova srednjoškolskih pomorskih učilišta i opremanje obveznom opremom u skladu s odredbama STCW Konvencije </t>
  </si>
  <si>
    <t>Prijedlog
plana
2021.</t>
  </si>
  <si>
    <t>Prijedlog
projekcije
2022.</t>
  </si>
  <si>
    <t>Prijedlog
projekcije
2023.</t>
  </si>
  <si>
    <t>A754067</t>
  </si>
  <si>
    <t>Provedba aktivnosti vezanih uz COVID-19 (koronavirus)</t>
  </si>
  <si>
    <t>Lučka uprava Rijeka</t>
  </si>
  <si>
    <t>Lučka uprava Zadar</t>
  </si>
  <si>
    <t>Lučka uprava Šibenik</t>
  </si>
  <si>
    <t>Lučka uprava Split</t>
  </si>
  <si>
    <t>Lučka uprava Ploče</t>
  </si>
  <si>
    <t>Lučka uprava Dubrovnik</t>
  </si>
  <si>
    <t>Glava 70  Državne lučke uprave</t>
  </si>
  <si>
    <t>06570</t>
  </si>
  <si>
    <t>Javna ustanova Lučka uprava Osijek</t>
  </si>
  <si>
    <t>Javna ustanova Lučka uprava Vukovar</t>
  </si>
  <si>
    <t>Javna ustanova Lučka uprava Slavonski Brod</t>
  </si>
  <si>
    <t>Javna ustanova Lučka uprava Sisak</t>
  </si>
  <si>
    <t>Ostala prava</t>
  </si>
  <si>
    <t>RKP 51302</t>
  </si>
  <si>
    <t>RKP 51271</t>
  </si>
  <si>
    <t>RKP 51335</t>
  </si>
  <si>
    <t>RKP 51327</t>
  </si>
  <si>
    <t>RKP 51298</t>
  </si>
  <si>
    <t>RKP 51343</t>
  </si>
  <si>
    <t>RKP 51319</t>
  </si>
  <si>
    <t>RKP 51280</t>
  </si>
  <si>
    <t>RKP 51263</t>
  </si>
  <si>
    <t>RKP 51255</t>
  </si>
  <si>
    <t>Kamate za primljene kredite i zajmove od kreditnih i ostalih financijskih institucija izvan javnog sektora</t>
  </si>
  <si>
    <t>Program dodjele državnih potpora sektoru mora, prometa, prometne infrastrukture i povezanim djelatnostima u aktualnoj pandemiji COVID-a 19</t>
  </si>
  <si>
    <t>OP Konkurentnost i kohezija, prioritetna os 7. Povezanost i mobilnost - Izgradnja terminala za pretovar rasutih tereta u luci Osijek</t>
  </si>
  <si>
    <t>INTERREG DIONYSUS - Integracija Dunavske regije u pametan i održiv multimodalni i intermodalni transportni lanac</t>
  </si>
  <si>
    <t>CEF - Priprema projektne dokumentacije za izgradnju vertikalne obale u Luci Vukovar</t>
  </si>
  <si>
    <t xml:space="preserve">Administracija i upravljanje </t>
  </si>
  <si>
    <t>K810067</t>
  </si>
  <si>
    <t>CEF 2014.-2020.- Priprema FAIRway 2 radova na Rajna - Dunav koridoru</t>
  </si>
  <si>
    <t>EKO - REKUPA - revitalizacija rijeke Kupe za putničku i sportsku plovidbu</t>
  </si>
  <si>
    <t>Izgradnja sportskog pristaništa Nemetin</t>
  </si>
  <si>
    <t>Gradnja i održavanje</t>
  </si>
  <si>
    <t>Otplata zajmova Zagrebačke banke i HBOR-a</t>
  </si>
  <si>
    <t>Otplata glavnice primljenih kredita od tuzemnih kreditnih institucija izvan javnog sektora</t>
  </si>
  <si>
    <t>CEF-izgradnja i nadogradnja infrastrukture  u luci Slavonski Brod</t>
  </si>
  <si>
    <t xml:space="preserve">Gradnja i održavanje </t>
  </si>
  <si>
    <t xml:space="preserve">Ostale usluge </t>
  </si>
  <si>
    <t>Projekt integracije trgovine i transporta - otplata Zajmova  Svjetske banke  (IBRD)</t>
  </si>
  <si>
    <t>Otplata glavnice primljenih zajmova od međunarodnih organizacija</t>
  </si>
  <si>
    <t>Kamate za primljene kredite i zajmove od međunarodnih organizacija, institucija i tijela EU te inozemnih vlada</t>
  </si>
  <si>
    <t>K754068</t>
  </si>
  <si>
    <t>A928001</t>
  </si>
  <si>
    <t>A928002</t>
  </si>
  <si>
    <t>T928003</t>
  </si>
  <si>
    <t>K928004</t>
  </si>
  <si>
    <t xml:space="preserve">Komunalne usluge </t>
  </si>
  <si>
    <t xml:space="preserve">Zdravstvene i veterinarske usluge </t>
  </si>
  <si>
    <t>Penali, ležarine i drugo</t>
  </si>
  <si>
    <t>Ugovorene kazne i ostale naknade šteta</t>
  </si>
  <si>
    <t xml:space="preserve">Komunikacijska oprema </t>
  </si>
  <si>
    <t xml:space="preserve">Uređaji, strojevi i oprema za ostale namjene </t>
  </si>
  <si>
    <t xml:space="preserve">Višegodišnji nasadi  </t>
  </si>
  <si>
    <t>Ostala nematerijalna proizvedena imovina</t>
  </si>
  <si>
    <t>Patenti</t>
  </si>
  <si>
    <t>Dodatna ulaganja za ostalu nefinancijsku imovinu</t>
  </si>
  <si>
    <t>Projekt Nova luka Zadar - Otplata zajma banaka EIB i KfW</t>
  </si>
  <si>
    <t>Otplata glavnice primljenih kredita od inozemnih kreditnih institucija</t>
  </si>
  <si>
    <t>3111 - PRIPREMA I PROVEDBA PROJEKATA SUFINANCIRANIH SREDSTVIMA EU - 31 PROMET, PROMETNA INFRASTRUKTURA I KOMUNIKACIJE</t>
  </si>
  <si>
    <t>INTERREG VA - ITALIJA - HRVATSKA - Projekt SUSPORT - Projekt održivih luka</t>
  </si>
  <si>
    <t>OPERATIVNI PROGRAM RIBARSTVA (EFPR) - MODERNIZACIJA I PROŠIRENJE RIBARSKE LUKE VELA LAMJANA, KALI</t>
  </si>
  <si>
    <t>OPERATIVNI PROGRAM RIBARSTVA (EFPR) - RIBARSKA LUKA VELA LAMJANA, KALI - FAZA 2 - POVEĆANJE KVALITETE, KONTROLE I SLJEDIVOSTI ISKRCAJA RIBARSKIH PLOVILA</t>
  </si>
  <si>
    <t>OPERATIVNI PROGRAM RIBARSTVA (EFPR) - REKONSTRUKCIJA POSTOJEĆE INFRASTRUKTURE NA PODRUČJU RIBARSKE LUKE GAŽENICA</t>
  </si>
  <si>
    <t>Ceste, željeznice i ostali prometni objekti</t>
  </si>
  <si>
    <t>A931001</t>
  </si>
  <si>
    <t>A931002</t>
  </si>
  <si>
    <t>A930001</t>
  </si>
  <si>
    <t>A930002</t>
  </si>
  <si>
    <t>T930003</t>
  </si>
  <si>
    <t>CEF 2014-2020 - Priprema FAIRway 2 radova na koridoru Rajna-Dunav - Privezišta</t>
  </si>
  <si>
    <t>K930004</t>
  </si>
  <si>
    <t>K930005</t>
  </si>
  <si>
    <t>A810068</t>
  </si>
  <si>
    <t>A810069</t>
  </si>
  <si>
    <t>INTERREG Va Mađarska-Hrvatska  - projekt VICINaD Virtualno povezivanje industrijskih središta na rijeci Dravi između Mađarske i Hrvatske</t>
  </si>
  <si>
    <t>K810070</t>
  </si>
  <si>
    <t>Strateške zalihe</t>
  </si>
  <si>
    <t xml:space="preserve">INTERREG Va - Italija-Hrvatska  Projekt CHARGE - Kapitalizacija i harmonizacija pomorskog obalnog prometa na  Jadranu </t>
  </si>
  <si>
    <t>3111-PRIPREMA I PROVEDBA PROJEKATA SUFINANCIRANIH SREDSTVIMA FONDOVA EU - PROMET, PROMETNA INFRASTRUKTURA I KOMUNIKACIJE</t>
  </si>
  <si>
    <t>T754069</t>
  </si>
  <si>
    <t>A587069</t>
  </si>
  <si>
    <t>A587070</t>
  </si>
  <si>
    <t>T587071</t>
  </si>
  <si>
    <t>INTERREG VA - ITALIJA - HRVATSKA - Projekt REMEMBER - Očuvanje i promocija pomorske kulturne baštine</t>
  </si>
  <si>
    <t>K587072</t>
  </si>
  <si>
    <t>K587073</t>
  </si>
  <si>
    <t xml:space="preserve">Dodatna ulaganja na postrojenjima i opremi </t>
  </si>
  <si>
    <t>OTPLATA ZAJMA EDCF - KOREA EXIMBANK - PROJEKT "SAMSUNG"</t>
  </si>
  <si>
    <t xml:space="preserve">Otplata glavnice zajma </t>
  </si>
  <si>
    <t>OTPLATA ZAJMA SVJETSKE BANKE (IBRD) br.7638 HR - PROJEKT OBNOVE RIJEČKOG PROMETNOG PRAVCA II</t>
  </si>
  <si>
    <t>CEF PROJEKT - RAZVOJ MULTIMODALNE PLATFORME U LUCI RIJEKA  I POVEZIVANJE S KONTEJNERSKIM TERMINALOM JADRANSKA VRATA (POR2CORE - AGCT)</t>
  </si>
  <si>
    <t>CEF PROJEKT - UNAPREĐENJE INFRASTRUKTURE LUKE RIJEKA - KONTEJNERSKI TERMINAL ZAGREBAČKA OBALA (POR2CORE- ZCT)</t>
  </si>
  <si>
    <t>CEF PROJEKT- UNAPREĐENJE INFRASTRUKTURE LUKE RIJEKA - TERMINAL ZA GENERALNE TERETE RAŠA (POR2CORE - GCT)</t>
  </si>
  <si>
    <t>CEF PROJEKT - UNAPREĐENJE INFRASTRUKTURE LUKE RIJEKA - PRODUBLJENJE JUŽNOG VEZA NA KONTEJNERSKOM TERMINALU JADRANSKA VRATA (POR2CORE-AGCT DREDGING)</t>
  </si>
  <si>
    <t>CEF PROJEKT - UNAPREĐENJE INFRASTRUKTURE LUKE RIJEKA - INFORMATIČKI SUSTAV LUČKE ZAJEDNICE (POR2CORE - PCS)</t>
  </si>
  <si>
    <t>CEF PROJEKT - UNAPREĐENJE INFRASTRUKTURE LUKE RIJEKA - BAZEN RIJEKA (POR2CORE - RIJEKA BASIN)</t>
  </si>
  <si>
    <t>CEF PROJEKT - UNAPREĐENJE INFRASTRUKTURE LUKE RIJEKA - TERMINAL ZA RASUTI TERET BAKAR (POR2CORE -BCTB)</t>
  </si>
  <si>
    <t>RUŠENJE SKLADIŠTA U LUCI RIJEKA</t>
  </si>
  <si>
    <t>A810073</t>
  </si>
  <si>
    <t>A810074</t>
  </si>
  <si>
    <t>T810075</t>
  </si>
  <si>
    <t>INTERREG Va - Italija-Hrvatska - Projekt INTESA Unaprjeđenje efikasnosti i sigurnosti pomorskog prometa u Jadranu</t>
  </si>
  <si>
    <t>K810076</t>
  </si>
  <si>
    <t>INTERREG Va - Italija-Hrvatska Projekt PROMARES - Promoviranje pomorskog i multimodalnog teretnog transporta u Jadranskom moru</t>
  </si>
  <si>
    <t>K810077</t>
  </si>
  <si>
    <t>INTERREG Va - Italija-Hrvatska Projekt SUSPORT - Unaprjeđenje energetske učinkovitosti u lukama u Jadranskom moru</t>
  </si>
  <si>
    <t>K810078</t>
  </si>
  <si>
    <t>INTERREG ADRION Projekt ADRIPASS - Integracija multimodalnog transporta u Jadransko-jonskoj regiji</t>
  </si>
  <si>
    <t>T810079</t>
  </si>
  <si>
    <t>INTERREG ADRION Projekt MultiAPPRO - Multidisciplinarni pristup i rješenja u razvoju intermodalnog prijevoza u regiji</t>
  </si>
  <si>
    <t>T810080</t>
  </si>
  <si>
    <t>K810071</t>
  </si>
  <si>
    <t>K810072</t>
  </si>
  <si>
    <t>OTPLATA ZAJMA EBRD - PROJEKT MODERNIZACIJE LUČKE INFRASTRUKTURE LUKE ŠIBENIK - DOMAĆA KOMPONENTA</t>
  </si>
  <si>
    <t>OTPLATA ZAJMA HBOR - PROJEKT MODERNIZACIJE LUČKOG PODRUČJA LUKE ŠIBENIK</t>
  </si>
  <si>
    <t>Kamate za primljene kredite i zajamove od kreditnih i ostalih financijskih institucija u javnom sektoru</t>
  </si>
  <si>
    <t>INTERREG V-A - Italija-Hrvatska-Projekt DIGLOGS-Digitaliziranje logističkih procesa</t>
  </si>
  <si>
    <t>INTERREG V-A - Italija-Hrvatska-Projekt MIMOSA - Maritimna i multimodalna održiva rješenja za usluge prijevoza putnika</t>
  </si>
  <si>
    <t>INTERREG V-A - Italija-Hrvatska-Projekt FRAMESPORT - Okvirna inicijativa za poticanje održivog razvoja jadranskih luka</t>
  </si>
  <si>
    <t>K587074</t>
  </si>
  <si>
    <t>A570508</t>
  </si>
  <si>
    <t>A570509</t>
  </si>
  <si>
    <t>T570510</t>
  </si>
  <si>
    <t>K570511</t>
  </si>
  <si>
    <t>K570512</t>
  </si>
  <si>
    <t>K570513</t>
  </si>
  <si>
    <t>K570514</t>
  </si>
  <si>
    <t>K570515</t>
  </si>
  <si>
    <t>K570516</t>
  </si>
  <si>
    <t>K570517</t>
  </si>
  <si>
    <t>INTERREG CBC Italija- Hrvatska 2014 -2020  Projekt INTESA - Unapređenje pomorske transportne efikasnosti i sigurnosti na Jadranu</t>
  </si>
  <si>
    <t>K570518</t>
  </si>
  <si>
    <t>INTERREG CBC Italija- Hrvatska 2014 -2020  Projekt PROMARES - Promoviranje pomorskog i multimodalnog teretnog transporta u Jadranskom moru</t>
  </si>
  <si>
    <t>K570519</t>
  </si>
  <si>
    <t>INTERREG CBC Italija- Hrvatska 2014 -2020 Projekt DIGLOGS - Digitaliziranje logističkih procesa</t>
  </si>
  <si>
    <t>K570520</t>
  </si>
  <si>
    <t>INTERREG CBC - Italija-Hrvatska 2014 - 2020 Projekt SUSPORT - Održive luke</t>
  </si>
  <si>
    <t>K570521</t>
  </si>
  <si>
    <t>K570522</t>
  </si>
  <si>
    <t>IZGRADNJA SPOJNE CESTE LUČKOG PODRUČJA S CESTOM D-403</t>
  </si>
  <si>
    <t>K570523</t>
  </si>
  <si>
    <t>OP Konkurentnost i kohezija, prioritetna os 7. Povezanost i mobilnost - Rekonstrukcija i izgradnja lučke infrastrukture Grad Zadar - Poluotok</t>
  </si>
  <si>
    <t>K587075</t>
  </si>
  <si>
    <t>K587076</t>
  </si>
  <si>
    <t>K587077</t>
  </si>
  <si>
    <t>K587079</t>
  </si>
  <si>
    <t>A810081</t>
  </si>
  <si>
    <t>A810082</t>
  </si>
  <si>
    <t>T810087</t>
  </si>
  <si>
    <t>K810086</t>
  </si>
  <si>
    <t>T810083</t>
  </si>
  <si>
    <t>K810085</t>
  </si>
  <si>
    <t>K810084</t>
  </si>
  <si>
    <t>A754070</t>
  </si>
  <si>
    <t>A754071</t>
  </si>
  <si>
    <t>T754072</t>
  </si>
  <si>
    <t>INTERREG V-a  ITALIJA - HRVATSKA Projekt SUSPORT - Implementacija projekta održivosti luka</t>
  </si>
  <si>
    <t>K754073</t>
  </si>
  <si>
    <t xml:space="preserve">INTERREG  Va - ITALIJA - HRVATSKA Projekt INTESA - Usklađivanje i optimizacija mreže nacionalnih pomorskih administracija Jadranskog mora </t>
  </si>
  <si>
    <t>K754074</t>
  </si>
  <si>
    <t>INTERREG  V-a ITALIJA - HRVATSKA Projekt MIMOSA - Pomorska i multimodalna održiva rješenja putničkog prometa i usluga</t>
  </si>
  <si>
    <t>K754075</t>
  </si>
  <si>
    <t xml:space="preserve">Operativni program za pomorstvo i ribarstvo - Izgradnja Ribarske luke Brižine  </t>
  </si>
  <si>
    <t>K754077</t>
  </si>
  <si>
    <t>Operativni program za pomorstvo i ribarstvo - Izgradnja ribarske  luke Komiža</t>
  </si>
  <si>
    <t>K754078</t>
  </si>
  <si>
    <t>OP Konkurentnost i kohezija 2014-2020  Rekonstrukcija Obale kneza Domagoja I i II dio u Gradskoj luci Split</t>
  </si>
  <si>
    <t>K754076</t>
  </si>
  <si>
    <t>A932001</t>
  </si>
  <si>
    <t>A932002</t>
  </si>
  <si>
    <t>INTERREG  Va - Italija-Hrvatska - Projekt REMEMBER - Oživljavanje sjećanja na povijest Jadranskih luka kroz njihovu pomorsku tradiciju</t>
  </si>
  <si>
    <t>K932003</t>
  </si>
  <si>
    <t>INTERREG  V-a Italija-Hrvatska Projekt ADRIGREEN - Zelena i intermodalna rješenja za Jadranske luke i zračne luke</t>
  </si>
  <si>
    <t>T932004</t>
  </si>
  <si>
    <t>INTERREG  V-a Italija-Hrvatska Projekt SUSPORT - Unapređenje kvalitete, sigurnosti i ekološke održivosti pomorskog i kopnenog transporta kroz promicanje multimodalnosti</t>
  </si>
  <si>
    <t>K932005</t>
  </si>
  <si>
    <t>INTERREG  V-A ITALIJA-HRVATSKA PROJEKT FRAMESPORT - OKVIRNA INICIJATIVA ZA POTICANJE ODRŽIVOG RAZVOJA JADRANSKIH LUKA</t>
  </si>
  <si>
    <t>T819075</t>
  </si>
  <si>
    <t>T820075</t>
  </si>
  <si>
    <t>Potpora društvu HŽ Infrastruktura d.o.o. za otplatu zajma IBRD</t>
  </si>
  <si>
    <t>Modernizacija lučkog područja luke Šibenik</t>
  </si>
  <si>
    <t>Kapitalne pomoći trgovačkim društvima i obrtnicima po protestiranim jamstvima</t>
  </si>
  <si>
    <t>INTERREG - Politika, planovi i promocija biciklističkog prometa u podunavskoj regiji</t>
  </si>
  <si>
    <t>INTERREG Vb-ADRION-Projekt EUREKA - Jadransko-jonska mreža razvoja i harmonizacije pomorske sigurnosti</t>
  </si>
  <si>
    <t>T821075</t>
  </si>
  <si>
    <t>Tekuće pomoći inozemnim vladama</t>
  </si>
  <si>
    <t>U Zagrebu, 14. listopada 2020.</t>
  </si>
  <si>
    <t>MINISTAR</t>
  </si>
  <si>
    <t>Oleg Butković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</si>
</sst>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26" fillId="0" borderId="0"/>
  </cellStyleXfs>
  <cellXfs count="444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3" fontId="18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9" xfId="0" applyNumberFormat="1" applyFont="1" applyBorder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1" fontId="1" fillId="0" borderId="9" xfId="0" applyNumberFormat="1" applyFont="1" applyFill="1" applyBorder="1" applyAlignment="1">
      <alignment horizontal="left" vertical="center"/>
    </xf>
    <xf numFmtId="3" fontId="23" fillId="5" borderId="9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3" fontId="22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</xf>
    <xf numFmtId="3" fontId="18" fillId="0" borderId="9" xfId="0" applyNumberFormat="1" applyFont="1" applyFill="1" applyBorder="1" applyAlignment="1" applyProtection="1">
      <alignment horizontal="left" vertical="center" wrapText="1"/>
    </xf>
    <xf numFmtId="3" fontId="23" fillId="5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>
      <alignment horizontal="left" vertical="center"/>
    </xf>
    <xf numFmtId="3" fontId="19" fillId="0" borderId="9" xfId="0" applyNumberFormat="1" applyFont="1" applyFill="1" applyBorder="1" applyAlignment="1">
      <alignment horizontal="left" vertical="center"/>
    </xf>
    <xf numFmtId="3" fontId="22" fillId="0" borderId="9" xfId="0" applyNumberFormat="1" applyFont="1" applyFill="1" applyBorder="1" applyAlignment="1" applyProtection="1">
      <alignment horizontal="left" vertical="center" wrapText="1"/>
    </xf>
    <xf numFmtId="3" fontId="23" fillId="6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23" fillId="6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 applyProtection="1">
      <alignment horizontal="right" vertical="center"/>
    </xf>
    <xf numFmtId="1" fontId="1" fillId="9" borderId="9" xfId="0" applyNumberFormat="1" applyFont="1" applyFill="1" applyBorder="1" applyAlignment="1" applyProtection="1">
      <alignment horizontal="center" vertical="center"/>
    </xf>
    <xf numFmtId="1" fontId="1" fillId="9" borderId="9" xfId="0" applyNumberFormat="1" applyFont="1" applyFill="1" applyBorder="1" applyAlignment="1" applyProtection="1">
      <alignment horizontal="left" vertical="center"/>
    </xf>
    <xf numFmtId="3" fontId="22" fillId="9" borderId="9" xfId="0" applyNumberFormat="1" applyFont="1" applyFill="1" applyBorder="1" applyAlignment="1" applyProtection="1">
      <alignment horizontal="left" vertical="center" wrapText="1"/>
    </xf>
    <xf numFmtId="3" fontId="18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center" vertical="center"/>
    </xf>
    <xf numFmtId="3" fontId="22" fillId="7" borderId="9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22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left" vertical="center" wrapText="1"/>
    </xf>
    <xf numFmtId="3" fontId="18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" fillId="0" borderId="9" xfId="2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 applyProtection="1">
      <alignment horizontal="left" vertical="center" wrapText="1"/>
    </xf>
    <xf numFmtId="49" fontId="3" fillId="9" borderId="9" xfId="0" applyNumberFormat="1" applyFont="1" applyFill="1" applyBorder="1" applyAlignment="1" applyProtection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49" fontId="1" fillId="7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1" fontId="1" fillId="9" borderId="9" xfId="0" applyNumberFormat="1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3" fontId="22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 applyProtection="1">
      <alignment horizontal="right" vertical="center" wrapText="1"/>
    </xf>
    <xf numFmtId="2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1" fontId="1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vertical="center"/>
    </xf>
    <xf numFmtId="49" fontId="1" fillId="9" borderId="9" xfId="0" applyNumberFormat="1" applyFont="1" applyFill="1" applyBorder="1" applyAlignment="1" applyProtection="1">
      <alignment horizontal="center" vertical="center" wrapText="1"/>
    </xf>
    <xf numFmtId="1" fontId="1" fillId="9" borderId="9" xfId="0" applyNumberFormat="1" applyFont="1" applyFill="1" applyBorder="1" applyAlignment="1" applyProtection="1">
      <alignment horizontal="left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right" vertical="center"/>
    </xf>
    <xf numFmtId="3" fontId="19" fillId="0" borderId="9" xfId="0" applyNumberFormat="1" applyFont="1" applyBorder="1" applyAlignment="1">
      <alignment horizontal="left" vertical="center"/>
    </xf>
    <xf numFmtId="3" fontId="19" fillId="9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24" fillId="9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3" fontId="22" fillId="10" borderId="9" xfId="0" applyNumberFormat="1" applyFont="1" applyFill="1" applyBorder="1" applyAlignment="1">
      <alignment horizontal="left" vertical="center" wrapText="1"/>
    </xf>
    <xf numFmtId="3" fontId="1" fillId="1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1" fillId="9" borderId="9" xfId="0" applyNumberFormat="1" applyFont="1" applyFill="1" applyBorder="1" applyAlignment="1" applyProtection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 applyProtection="1">
      <alignment horizontal="right" vertical="center"/>
    </xf>
    <xf numFmtId="3" fontId="8" fillId="9" borderId="9" xfId="0" applyNumberFormat="1" applyFont="1" applyFill="1" applyBorder="1" applyAlignment="1">
      <alignment horizontal="left" vertical="center"/>
    </xf>
    <xf numFmtId="3" fontId="7" fillId="9" borderId="9" xfId="0" applyNumberFormat="1" applyFont="1" applyFill="1" applyBorder="1" applyAlignment="1">
      <alignment horizontal="left" vertical="center"/>
    </xf>
    <xf numFmtId="49" fontId="3" fillId="9" borderId="9" xfId="2" applyNumberFormat="1" applyFont="1" applyFill="1" applyBorder="1" applyAlignment="1">
      <alignment horizontal="left" vertical="center" wrapText="1"/>
    </xf>
    <xf numFmtId="0" fontId="18" fillId="9" borderId="9" xfId="2" applyFont="1" applyFill="1" applyBorder="1" applyAlignment="1">
      <alignment horizontal="left" vertical="center" wrapText="1"/>
    </xf>
    <xf numFmtId="49" fontId="1" fillId="9" borderId="9" xfId="2" applyNumberFormat="1" applyFont="1" applyFill="1" applyBorder="1" applyAlignment="1">
      <alignment horizontal="left" vertical="center" wrapText="1"/>
    </xf>
    <xf numFmtId="0" fontId="22" fillId="9" borderId="9" xfId="2" applyFont="1" applyFill="1" applyBorder="1" applyAlignment="1">
      <alignment horizontal="left" vertical="center" wrapText="1"/>
    </xf>
    <xf numFmtId="3" fontId="20" fillId="9" borderId="9" xfId="0" applyNumberFormat="1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2" fontId="1" fillId="11" borderId="9" xfId="0" applyNumberFormat="1" applyFont="1" applyFill="1" applyBorder="1" applyAlignment="1" applyProtection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3" fontId="22" fillId="11" borderId="9" xfId="0" applyNumberFormat="1" applyFont="1" applyFill="1" applyBorder="1" applyAlignment="1">
      <alignment horizontal="left" vertical="center" wrapText="1"/>
    </xf>
    <xf numFmtId="3" fontId="1" fillId="11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 applyProtection="1">
      <alignment horizontal="center" vertical="center" wrapText="1"/>
    </xf>
    <xf numFmtId="1" fontId="1" fillId="9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/>
    </xf>
    <xf numFmtId="1" fontId="1" fillId="9" borderId="11" xfId="0" applyNumberFormat="1" applyFont="1" applyFill="1" applyBorder="1" applyAlignment="1" applyProtection="1">
      <alignment horizontal="left" vertical="center"/>
    </xf>
    <xf numFmtId="49" fontId="1" fillId="9" borderId="11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1" fontId="1" fillId="12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22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center" vertical="center"/>
    </xf>
    <xf numFmtId="2" fontId="1" fillId="12" borderId="9" xfId="0" applyNumberFormat="1" applyFont="1" applyFill="1" applyBorder="1" applyAlignment="1">
      <alignment horizontal="center" vertical="center"/>
    </xf>
    <xf numFmtId="1" fontId="1" fillId="12" borderId="9" xfId="0" applyNumberFormat="1" applyFont="1" applyFill="1" applyBorder="1" applyAlignment="1">
      <alignment horizontal="right" vertical="center"/>
    </xf>
    <xf numFmtId="3" fontId="1" fillId="12" borderId="9" xfId="0" applyNumberFormat="1" applyFont="1" applyFill="1" applyBorder="1" applyAlignment="1">
      <alignment horizontal="left" vertical="center" wrapText="1"/>
    </xf>
    <xf numFmtId="2" fontId="1" fillId="12" borderId="9" xfId="2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 applyProtection="1">
      <alignment horizontal="center" vertical="center" wrapText="1"/>
    </xf>
    <xf numFmtId="3" fontId="1" fillId="12" borderId="9" xfId="0" applyNumberFormat="1" applyFont="1" applyFill="1" applyBorder="1" applyAlignment="1" applyProtection="1">
      <alignment horizontal="right" vertical="center" wrapText="1"/>
    </xf>
    <xf numFmtId="1" fontId="1" fillId="12" borderId="9" xfId="0" applyNumberFormat="1" applyFont="1" applyFill="1" applyBorder="1" applyAlignment="1" applyProtection="1">
      <alignment horizontal="right" vertical="center" wrapText="1"/>
    </xf>
    <xf numFmtId="2" fontId="1" fillId="12" borderId="9" xfId="0" applyNumberFormat="1" applyFont="1" applyFill="1" applyBorder="1" applyAlignment="1" applyProtection="1">
      <alignment horizontal="left" vertical="center" wrapText="1"/>
    </xf>
    <xf numFmtId="3" fontId="22" fillId="12" borderId="9" xfId="0" applyNumberFormat="1" applyFont="1" applyFill="1" applyBorder="1" applyAlignment="1" applyProtection="1">
      <alignment horizontal="left" vertical="center" wrapText="1"/>
    </xf>
    <xf numFmtId="1" fontId="1" fillId="12" borderId="9" xfId="0" applyNumberFormat="1" applyFont="1" applyFill="1" applyBorder="1" applyAlignment="1" applyProtection="1">
      <alignment horizontal="center" vertical="center"/>
    </xf>
    <xf numFmtId="1" fontId="1" fillId="12" borderId="9" xfId="0" applyNumberFormat="1" applyFont="1" applyFill="1" applyBorder="1" applyAlignment="1" applyProtection="1">
      <alignment horizontal="right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11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</xf>
    <xf numFmtId="49" fontId="3" fillId="0" borderId="9" xfId="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20" fillId="11" borderId="9" xfId="0" applyNumberFormat="1" applyFont="1" applyFill="1" applyBorder="1" applyAlignment="1">
      <alignment horizontal="center" vertical="center" wrapText="1"/>
    </xf>
    <xf numFmtId="2" fontId="1" fillId="11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/>
    </xf>
    <xf numFmtId="49" fontId="1" fillId="11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>
      <alignment horizontal="right" vertical="center" wrapText="1"/>
    </xf>
    <xf numFmtId="2" fontId="3" fillId="9" borderId="9" xfId="0" applyNumberFormat="1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wrapText="1"/>
    </xf>
    <xf numFmtId="3" fontId="1" fillId="12" borderId="9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9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27" fillId="0" borderId="9" xfId="0" applyNumberFormat="1" applyFont="1" applyFill="1" applyBorder="1" applyAlignment="1">
      <alignment horizontal="left" vertical="center" wrapText="1"/>
    </xf>
    <xf numFmtId="49" fontId="3" fillId="11" borderId="9" xfId="0" applyNumberFormat="1" applyFont="1" applyFill="1" applyBorder="1" applyAlignment="1">
      <alignment horizontal="left" vertical="center" wrapText="1"/>
    </xf>
    <xf numFmtId="3" fontId="18" fillId="11" borderId="9" xfId="0" applyNumberFormat="1" applyFont="1" applyFill="1" applyBorder="1" applyAlignment="1">
      <alignment horizontal="left" vertical="center" wrapText="1"/>
    </xf>
    <xf numFmtId="2" fontId="1" fillId="12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vertical="center"/>
    </xf>
    <xf numFmtId="3" fontId="30" fillId="9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vertical="center"/>
    </xf>
    <xf numFmtId="3" fontId="1" fillId="11" borderId="9" xfId="0" applyNumberFormat="1" applyFont="1" applyFill="1" applyBorder="1" applyAlignment="1" applyProtection="1">
      <alignment horizontal="right" vertical="center" wrapText="1"/>
    </xf>
    <xf numFmtId="1" fontId="1" fillId="11" borderId="9" xfId="0" applyNumberFormat="1" applyFont="1" applyFill="1" applyBorder="1" applyAlignment="1">
      <alignment horizontal="right" vertical="center" wrapText="1"/>
    </xf>
    <xf numFmtId="1" fontId="20" fillId="12" borderId="9" xfId="0" applyNumberFormat="1" applyFont="1" applyFill="1" applyBorder="1" applyAlignment="1">
      <alignment horizontal="right" vertical="center" wrapText="1"/>
    </xf>
    <xf numFmtId="1" fontId="27" fillId="13" borderId="9" xfId="0" applyNumberFormat="1" applyFont="1" applyFill="1" applyBorder="1" applyAlignment="1">
      <alignment horizontal="center" vertical="center"/>
    </xf>
    <xf numFmtId="1" fontId="27" fillId="13" borderId="9" xfId="0" applyNumberFormat="1" applyFont="1" applyFill="1" applyBorder="1" applyAlignment="1">
      <alignment horizontal="center" vertical="center" wrapText="1"/>
    </xf>
    <xf numFmtId="49" fontId="27" fillId="13" borderId="9" xfId="0" applyNumberFormat="1" applyFont="1" applyFill="1" applyBorder="1" applyAlignment="1">
      <alignment horizontal="center" vertical="center" wrapText="1"/>
    </xf>
    <xf numFmtId="1" fontId="27" fillId="13" borderId="9" xfId="0" applyNumberFormat="1" applyFont="1" applyFill="1" applyBorder="1" applyAlignment="1">
      <alignment horizontal="left" vertical="center" wrapText="1"/>
    </xf>
    <xf numFmtId="2" fontId="27" fillId="13" borderId="9" xfId="0" applyNumberFormat="1" applyFont="1" applyFill="1" applyBorder="1" applyAlignment="1">
      <alignment horizontal="center" vertical="center" wrapText="1"/>
    </xf>
    <xf numFmtId="3" fontId="27" fillId="13" borderId="9" xfId="0" applyNumberFormat="1" applyFont="1" applyFill="1" applyBorder="1" applyAlignment="1">
      <alignment horizontal="center" vertical="center" wrapText="1"/>
    </xf>
    <xf numFmtId="3" fontId="27" fillId="14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9" fontId="27" fillId="13" borderId="9" xfId="0" applyNumberFormat="1" applyFont="1" applyFill="1" applyBorder="1" applyAlignment="1">
      <alignment horizontal="center" vertical="center"/>
    </xf>
    <xf numFmtId="49" fontId="1" fillId="11" borderId="9" xfId="0" applyNumberFormat="1" applyFont="1" applyFill="1" applyBorder="1" applyAlignment="1">
      <alignment horizontal="center" vertical="center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9" borderId="11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 wrapText="1"/>
    </xf>
    <xf numFmtId="49" fontId="1" fillId="12" borderId="9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1" fillId="15" borderId="9" xfId="0" applyNumberFormat="1" applyFont="1" applyFill="1" applyBorder="1" applyAlignment="1" applyProtection="1">
      <alignment horizontal="center" vertical="center" wrapText="1"/>
    </xf>
    <xf numFmtId="49" fontId="21" fillId="16" borderId="9" xfId="0" applyNumberFormat="1" applyFont="1" applyFill="1" applyBorder="1" applyAlignment="1" applyProtection="1">
      <alignment horizontal="center" vertical="center" wrapText="1"/>
    </xf>
    <xf numFmtId="49" fontId="1" fillId="10" borderId="9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21" fillId="16" borderId="9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 applyProtection="1">
      <alignment horizontal="right" vertical="center"/>
    </xf>
    <xf numFmtId="1" fontId="1" fillId="7" borderId="12" xfId="0" applyNumberFormat="1" applyFont="1" applyFill="1" applyBorder="1" applyAlignment="1" applyProtection="1">
      <alignment horizontal="right" vertical="center"/>
    </xf>
    <xf numFmtId="1" fontId="1" fillId="7" borderId="13" xfId="0" applyNumberFormat="1" applyFont="1" applyFill="1" applyBorder="1" applyAlignment="1" applyProtection="1">
      <alignment horizontal="right" vertical="center"/>
    </xf>
    <xf numFmtId="1" fontId="1" fillId="10" borderId="10" xfId="0" applyNumberFormat="1" applyFont="1" applyFill="1" applyBorder="1" applyAlignment="1">
      <alignment horizontal="center" vertical="center" wrapText="1"/>
    </xf>
    <xf numFmtId="1" fontId="1" fillId="10" borderId="12" xfId="0" applyNumberFormat="1" applyFont="1" applyFill="1" applyBorder="1" applyAlignment="1">
      <alignment horizontal="center" vertical="center" wrapText="1"/>
    </xf>
    <xf numFmtId="1" fontId="1" fillId="10" borderId="13" xfId="0" applyNumberFormat="1" applyFont="1" applyFill="1" applyBorder="1" applyAlignment="1">
      <alignment horizontal="center" vertical="center" wrapText="1"/>
    </xf>
    <xf numFmtId="3" fontId="21" fillId="6" borderId="9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1" fontId="1" fillId="7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0000FF"/>
      <color rgb="FFFFFFCC"/>
      <color rgb="FF5BD4FF"/>
      <color rgb="FFB9EDFF"/>
      <color rgb="FFFFFFE5"/>
      <color rgb="FF79DCFF"/>
      <color rgb="FF2FC9FF"/>
      <color rgb="FFFFFF99"/>
      <color rgb="FFFFCC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 x14ac:dyDescent="0.2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 x14ac:dyDescent="0.2">
      <c r="A2" s="426" t="s">
        <v>331</v>
      </c>
      <c r="B2" s="426"/>
      <c r="C2" s="426"/>
      <c r="D2" s="426"/>
      <c r="E2" s="426"/>
      <c r="F2" s="426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 x14ac:dyDescent="0.2">
      <c r="A3" s="404" t="s">
        <v>332</v>
      </c>
      <c r="B3" s="404"/>
      <c r="C3" s="404"/>
      <c r="D3" s="404"/>
      <c r="E3" s="404"/>
      <c r="F3" s="404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 x14ac:dyDescent="0.2">
      <c r="A4" s="410" t="s">
        <v>388</v>
      </c>
      <c r="B4" s="410"/>
      <c r="C4" s="410"/>
      <c r="D4" s="410"/>
      <c r="E4" s="410"/>
      <c r="F4" s="410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 x14ac:dyDescent="0.2">
      <c r="A5" s="405" t="s">
        <v>13</v>
      </c>
      <c r="B5" s="405"/>
      <c r="C5" s="405"/>
      <c r="D5" s="405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 x14ac:dyDescent="0.2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 x14ac:dyDescent="0.2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 x14ac:dyDescent="0.2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 x14ac:dyDescent="0.2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 x14ac:dyDescent="0.2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 x14ac:dyDescent="0.2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 x14ac:dyDescent="0.2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 x14ac:dyDescent="0.2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 x14ac:dyDescent="0.2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 x14ac:dyDescent="0.2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 x14ac:dyDescent="0.2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 x14ac:dyDescent="0.2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 x14ac:dyDescent="0.2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 x14ac:dyDescent="0.2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 x14ac:dyDescent="0.2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 x14ac:dyDescent="0.2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 x14ac:dyDescent="0.2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 x14ac:dyDescent="0.2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 x14ac:dyDescent="0.2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 x14ac:dyDescent="0.2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 x14ac:dyDescent="0.2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 x14ac:dyDescent="0.2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 x14ac:dyDescent="0.2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 x14ac:dyDescent="0.2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 x14ac:dyDescent="0.2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 x14ac:dyDescent="0.2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 x14ac:dyDescent="0.2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 x14ac:dyDescent="0.2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 x14ac:dyDescent="0.2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 x14ac:dyDescent="0.2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 x14ac:dyDescent="0.2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 x14ac:dyDescent="0.2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 x14ac:dyDescent="0.2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 x14ac:dyDescent="0.2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 x14ac:dyDescent="0.2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 x14ac:dyDescent="0.2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 x14ac:dyDescent="0.2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 x14ac:dyDescent="0.2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 x14ac:dyDescent="0.2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 x14ac:dyDescent="0.2">
      <c r="A64" s="405" t="s">
        <v>39</v>
      </c>
      <c r="B64" s="405"/>
      <c r="C64" s="405"/>
      <c r="D64" s="405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 x14ac:dyDescent="0.2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 x14ac:dyDescent="0.2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 x14ac:dyDescent="0.2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 x14ac:dyDescent="0.2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 x14ac:dyDescent="0.2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 x14ac:dyDescent="0.2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 x14ac:dyDescent="0.2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 x14ac:dyDescent="0.2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 x14ac:dyDescent="0.2">
      <c r="A73" s="405" t="s">
        <v>563</v>
      </c>
      <c r="B73" s="405"/>
      <c r="C73" s="405"/>
      <c r="D73" s="405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 x14ac:dyDescent="0.2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 x14ac:dyDescent="0.2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 x14ac:dyDescent="0.2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 x14ac:dyDescent="0.2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 x14ac:dyDescent="0.2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 x14ac:dyDescent="0.2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 x14ac:dyDescent="0.2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 x14ac:dyDescent="0.2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 x14ac:dyDescent="0.2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 x14ac:dyDescent="0.2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 x14ac:dyDescent="0.2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 x14ac:dyDescent="0.2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 x14ac:dyDescent="0.2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 x14ac:dyDescent="0.2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 x14ac:dyDescent="0.2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 x14ac:dyDescent="0.2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 x14ac:dyDescent="0.2">
      <c r="A90" s="405" t="s">
        <v>81</v>
      </c>
      <c r="B90" s="405"/>
      <c r="C90" s="405"/>
      <c r="D90" s="405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 x14ac:dyDescent="0.2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 x14ac:dyDescent="0.2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 x14ac:dyDescent="0.2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 x14ac:dyDescent="0.2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 x14ac:dyDescent="0.2">
      <c r="A95" s="405" t="s">
        <v>274</v>
      </c>
      <c r="B95" s="406"/>
      <c r="C95" s="406"/>
      <c r="D95" s="406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 x14ac:dyDescent="0.2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 x14ac:dyDescent="0.2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 x14ac:dyDescent="0.2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 x14ac:dyDescent="0.2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 x14ac:dyDescent="0.2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 x14ac:dyDescent="0.2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 x14ac:dyDescent="0.2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 x14ac:dyDescent="0.2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 x14ac:dyDescent="0.2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 x14ac:dyDescent="0.2">
      <c r="A105" s="422" t="s">
        <v>415</v>
      </c>
      <c r="B105" s="422"/>
      <c r="C105" s="422"/>
      <c r="D105" s="422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 x14ac:dyDescent="0.2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 x14ac:dyDescent="0.2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 x14ac:dyDescent="0.2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 x14ac:dyDescent="0.2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 x14ac:dyDescent="0.2">
      <c r="A110" s="424" t="s">
        <v>318</v>
      </c>
      <c r="B110" s="424"/>
      <c r="C110" s="424"/>
      <c r="D110" s="424"/>
      <c r="E110" s="424"/>
      <c r="F110" s="424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 x14ac:dyDescent="0.2">
      <c r="A111" s="410" t="s">
        <v>387</v>
      </c>
      <c r="B111" s="410"/>
      <c r="C111" s="410"/>
      <c r="D111" s="410"/>
      <c r="E111" s="410"/>
      <c r="F111" s="410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405" t="s">
        <v>446</v>
      </c>
      <c r="B112" s="405"/>
      <c r="C112" s="405"/>
      <c r="D112" s="405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 x14ac:dyDescent="0.2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 x14ac:dyDescent="0.2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 x14ac:dyDescent="0.2">
      <c r="A115" s="405" t="s">
        <v>448</v>
      </c>
      <c r="B115" s="405"/>
      <c r="C115" s="405"/>
      <c r="D115" s="405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 x14ac:dyDescent="0.2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 x14ac:dyDescent="0.2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 x14ac:dyDescent="0.2">
      <c r="A118" s="405" t="s">
        <v>555</v>
      </c>
      <c r="B118" s="405"/>
      <c r="C118" s="405"/>
      <c r="D118" s="405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 x14ac:dyDescent="0.2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 x14ac:dyDescent="0.2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405" t="s">
        <v>477</v>
      </c>
      <c r="B121" s="405"/>
      <c r="C121" s="405"/>
      <c r="D121" s="405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 x14ac:dyDescent="0.2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 x14ac:dyDescent="0.2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 x14ac:dyDescent="0.2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405" t="s">
        <v>476</v>
      </c>
      <c r="B126" s="405"/>
      <c r="C126" s="405"/>
      <c r="D126" s="405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 x14ac:dyDescent="0.2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 x14ac:dyDescent="0.2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405" t="s">
        <v>475</v>
      </c>
      <c r="B129" s="405"/>
      <c r="C129" s="405"/>
      <c r="D129" s="405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 x14ac:dyDescent="0.2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 x14ac:dyDescent="0.2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 x14ac:dyDescent="0.2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 x14ac:dyDescent="0.2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 x14ac:dyDescent="0.2">
      <c r="A134" s="405" t="s">
        <v>474</v>
      </c>
      <c r="B134" s="405"/>
      <c r="C134" s="405"/>
      <c r="D134" s="405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 x14ac:dyDescent="0.2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 x14ac:dyDescent="0.2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 x14ac:dyDescent="0.2">
      <c r="A137" s="405" t="s">
        <v>473</v>
      </c>
      <c r="B137" s="405"/>
      <c r="C137" s="405"/>
      <c r="D137" s="405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 x14ac:dyDescent="0.2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 x14ac:dyDescent="0.2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 x14ac:dyDescent="0.2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 x14ac:dyDescent="0.2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 x14ac:dyDescent="0.2">
      <c r="A142" s="405" t="s">
        <v>472</v>
      </c>
      <c r="B142" s="405"/>
      <c r="C142" s="405"/>
      <c r="D142" s="405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 x14ac:dyDescent="0.2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 x14ac:dyDescent="0.2">
      <c r="A145" s="405" t="s">
        <v>471</v>
      </c>
      <c r="B145" s="405"/>
      <c r="C145" s="405"/>
      <c r="D145" s="405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 x14ac:dyDescent="0.2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 x14ac:dyDescent="0.2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 x14ac:dyDescent="0.2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 x14ac:dyDescent="0.2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405" t="s">
        <v>470</v>
      </c>
      <c r="B154" s="405"/>
      <c r="C154" s="405"/>
      <c r="D154" s="405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 x14ac:dyDescent="0.2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 x14ac:dyDescent="0.2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 x14ac:dyDescent="0.2">
      <c r="A157" s="405" t="s">
        <v>469</v>
      </c>
      <c r="B157" s="405"/>
      <c r="C157" s="405"/>
      <c r="D157" s="405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 x14ac:dyDescent="0.2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 x14ac:dyDescent="0.2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405" t="s">
        <v>556</v>
      </c>
      <c r="B160" s="405"/>
      <c r="C160" s="405"/>
      <c r="D160" s="405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 x14ac:dyDescent="0.2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 x14ac:dyDescent="0.2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 x14ac:dyDescent="0.2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 x14ac:dyDescent="0.2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 x14ac:dyDescent="0.2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 x14ac:dyDescent="0.2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 x14ac:dyDescent="0.2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 x14ac:dyDescent="0.2">
      <c r="A168" s="405" t="s">
        <v>468</v>
      </c>
      <c r="B168" s="405"/>
      <c r="C168" s="405"/>
      <c r="D168" s="405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 x14ac:dyDescent="0.2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 x14ac:dyDescent="0.2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 x14ac:dyDescent="0.2">
      <c r="A171" s="405" t="s">
        <v>557</v>
      </c>
      <c r="B171" s="405"/>
      <c r="C171" s="405"/>
      <c r="D171" s="405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 x14ac:dyDescent="0.2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 x14ac:dyDescent="0.2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405" t="s">
        <v>467</v>
      </c>
      <c r="B175" s="405"/>
      <c r="C175" s="405"/>
      <c r="D175" s="405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 x14ac:dyDescent="0.2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 x14ac:dyDescent="0.2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 x14ac:dyDescent="0.2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405" t="s">
        <v>466</v>
      </c>
      <c r="B181" s="406"/>
      <c r="C181" s="406"/>
      <c r="D181" s="406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 x14ac:dyDescent="0.2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 x14ac:dyDescent="0.2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 x14ac:dyDescent="0.2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 x14ac:dyDescent="0.2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 x14ac:dyDescent="0.2">
      <c r="A186" s="405" t="s">
        <v>465</v>
      </c>
      <c r="B186" s="406"/>
      <c r="C186" s="406"/>
      <c r="D186" s="406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 x14ac:dyDescent="0.2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 x14ac:dyDescent="0.2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405" t="s">
        <v>589</v>
      </c>
      <c r="B189" s="405"/>
      <c r="C189" s="405"/>
      <c r="D189" s="405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 x14ac:dyDescent="0.2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 x14ac:dyDescent="0.2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 x14ac:dyDescent="0.2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 x14ac:dyDescent="0.2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 x14ac:dyDescent="0.2">
      <c r="A194" s="405" t="s">
        <v>464</v>
      </c>
      <c r="B194" s="405"/>
      <c r="C194" s="405"/>
      <c r="D194" s="405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 x14ac:dyDescent="0.2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 x14ac:dyDescent="0.2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 x14ac:dyDescent="0.2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 x14ac:dyDescent="0.2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 x14ac:dyDescent="0.2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 x14ac:dyDescent="0.2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 x14ac:dyDescent="0.2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 x14ac:dyDescent="0.2">
      <c r="A202" s="405" t="s">
        <v>558</v>
      </c>
      <c r="B202" s="406"/>
      <c r="C202" s="406"/>
      <c r="D202" s="406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 x14ac:dyDescent="0.2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 x14ac:dyDescent="0.2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 x14ac:dyDescent="0.2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405" t="s">
        <v>559</v>
      </c>
      <c r="B207" s="405"/>
      <c r="C207" s="405"/>
      <c r="D207" s="405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 x14ac:dyDescent="0.2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 x14ac:dyDescent="0.2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425" t="s">
        <v>412</v>
      </c>
      <c r="B210" s="425"/>
      <c r="C210" s="425"/>
      <c r="D210" s="425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 x14ac:dyDescent="0.2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 x14ac:dyDescent="0.2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 x14ac:dyDescent="0.2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 x14ac:dyDescent="0.2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 x14ac:dyDescent="0.2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 x14ac:dyDescent="0.2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 x14ac:dyDescent="0.2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 x14ac:dyDescent="0.2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 x14ac:dyDescent="0.2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 x14ac:dyDescent="0.2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 x14ac:dyDescent="0.2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 x14ac:dyDescent="0.2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 x14ac:dyDescent="0.2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 x14ac:dyDescent="0.2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 x14ac:dyDescent="0.2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 x14ac:dyDescent="0.2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 x14ac:dyDescent="0.2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 x14ac:dyDescent="0.2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 x14ac:dyDescent="0.2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 x14ac:dyDescent="0.2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 x14ac:dyDescent="0.2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403" t="s">
        <v>412</v>
      </c>
      <c r="B233" s="403"/>
      <c r="C233" s="403"/>
      <c r="D233" s="403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 x14ac:dyDescent="0.2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 x14ac:dyDescent="0.2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 x14ac:dyDescent="0.2">
      <c r="A236" s="405" t="s">
        <v>463</v>
      </c>
      <c r="B236" s="405"/>
      <c r="C236" s="405"/>
      <c r="D236" s="405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 x14ac:dyDescent="0.2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 x14ac:dyDescent="0.2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 x14ac:dyDescent="0.2">
      <c r="A240" s="405" t="s">
        <v>549</v>
      </c>
      <c r="B240" s="405"/>
      <c r="C240" s="405"/>
      <c r="D240" s="405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 x14ac:dyDescent="0.2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 x14ac:dyDescent="0.2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 x14ac:dyDescent="0.2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 x14ac:dyDescent="0.2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 x14ac:dyDescent="0.2">
      <c r="A245" s="409" t="s">
        <v>412</v>
      </c>
      <c r="B245" s="409"/>
      <c r="C245" s="409"/>
      <c r="D245" s="409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 x14ac:dyDescent="0.2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 x14ac:dyDescent="0.2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 x14ac:dyDescent="0.2">
      <c r="A248" s="405" t="s">
        <v>462</v>
      </c>
      <c r="B248" s="405"/>
      <c r="C248" s="405"/>
      <c r="D248" s="405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 x14ac:dyDescent="0.2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 x14ac:dyDescent="0.2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 x14ac:dyDescent="0.2">
      <c r="A251" s="405" t="s">
        <v>461</v>
      </c>
      <c r="B251" s="405"/>
      <c r="C251" s="405"/>
      <c r="D251" s="405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 x14ac:dyDescent="0.2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 x14ac:dyDescent="0.2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 x14ac:dyDescent="0.2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 x14ac:dyDescent="0.2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 x14ac:dyDescent="0.2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 x14ac:dyDescent="0.2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 x14ac:dyDescent="0.2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 x14ac:dyDescent="0.2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 x14ac:dyDescent="0.2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 x14ac:dyDescent="0.2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 x14ac:dyDescent="0.2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 x14ac:dyDescent="0.2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 x14ac:dyDescent="0.2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 x14ac:dyDescent="0.2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 x14ac:dyDescent="0.2">
      <c r="A266" s="405" t="s">
        <v>460</v>
      </c>
      <c r="B266" s="405"/>
      <c r="C266" s="405"/>
      <c r="D266" s="405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 x14ac:dyDescent="0.2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 x14ac:dyDescent="0.2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 x14ac:dyDescent="0.2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 x14ac:dyDescent="0.2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 x14ac:dyDescent="0.2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 x14ac:dyDescent="0.2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 x14ac:dyDescent="0.2">
      <c r="A276" s="405" t="s">
        <v>459</v>
      </c>
      <c r="B276" s="405"/>
      <c r="C276" s="405"/>
      <c r="D276" s="405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 x14ac:dyDescent="0.2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 x14ac:dyDescent="0.2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 x14ac:dyDescent="0.2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 x14ac:dyDescent="0.2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 x14ac:dyDescent="0.2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 x14ac:dyDescent="0.2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 x14ac:dyDescent="0.2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 x14ac:dyDescent="0.2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405" t="s">
        <v>458</v>
      </c>
      <c r="B290" s="406"/>
      <c r="C290" s="406"/>
      <c r="D290" s="406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 x14ac:dyDescent="0.2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 x14ac:dyDescent="0.2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 x14ac:dyDescent="0.2">
      <c r="A296" s="405" t="s">
        <v>457</v>
      </c>
      <c r="B296" s="405"/>
      <c r="C296" s="405"/>
      <c r="D296" s="405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 x14ac:dyDescent="0.2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 x14ac:dyDescent="0.2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 x14ac:dyDescent="0.2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 x14ac:dyDescent="0.2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 x14ac:dyDescent="0.2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405" t="s">
        <v>456</v>
      </c>
      <c r="B309" s="406"/>
      <c r="C309" s="406"/>
      <c r="D309" s="406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 x14ac:dyDescent="0.2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 x14ac:dyDescent="0.2">
      <c r="A312" s="405" t="s">
        <v>455</v>
      </c>
      <c r="B312" s="405"/>
      <c r="C312" s="405"/>
      <c r="D312" s="405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 x14ac:dyDescent="0.2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 x14ac:dyDescent="0.2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 x14ac:dyDescent="0.2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 x14ac:dyDescent="0.2">
      <c r="A317" s="405" t="s">
        <v>454</v>
      </c>
      <c r="B317" s="405"/>
      <c r="C317" s="405"/>
      <c r="D317" s="405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 x14ac:dyDescent="0.2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 x14ac:dyDescent="0.2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 x14ac:dyDescent="0.2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 x14ac:dyDescent="0.2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 x14ac:dyDescent="0.2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 x14ac:dyDescent="0.2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 x14ac:dyDescent="0.2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 x14ac:dyDescent="0.2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 x14ac:dyDescent="0.2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405" t="s">
        <v>453</v>
      </c>
      <c r="B332" s="405"/>
      <c r="C332" s="405"/>
      <c r="D332" s="405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 x14ac:dyDescent="0.2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 x14ac:dyDescent="0.2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 x14ac:dyDescent="0.2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405" t="s">
        <v>452</v>
      </c>
      <c r="B339" s="405"/>
      <c r="C339" s="405"/>
      <c r="D339" s="405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 x14ac:dyDescent="0.2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405" t="s">
        <v>451</v>
      </c>
      <c r="B342" s="406"/>
      <c r="C342" s="406"/>
      <c r="D342" s="406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 x14ac:dyDescent="0.2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 x14ac:dyDescent="0.2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 x14ac:dyDescent="0.2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 x14ac:dyDescent="0.2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 x14ac:dyDescent="0.2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 x14ac:dyDescent="0.2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 x14ac:dyDescent="0.2">
      <c r="A349" s="405" t="s">
        <v>450</v>
      </c>
      <c r="B349" s="406"/>
      <c r="C349" s="406"/>
      <c r="D349" s="406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 x14ac:dyDescent="0.2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405" t="s">
        <v>553</v>
      </c>
      <c r="B352" s="405"/>
      <c r="C352" s="405"/>
      <c r="D352" s="405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 x14ac:dyDescent="0.2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410" t="s">
        <v>386</v>
      </c>
      <c r="B355" s="410"/>
      <c r="C355" s="410"/>
      <c r="D355" s="410"/>
      <c r="E355" s="410"/>
      <c r="F355" s="410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405" t="s">
        <v>14</v>
      </c>
      <c r="B356" s="406"/>
      <c r="C356" s="406"/>
      <c r="D356" s="406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 x14ac:dyDescent="0.2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 x14ac:dyDescent="0.2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 x14ac:dyDescent="0.2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 x14ac:dyDescent="0.2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 x14ac:dyDescent="0.2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 x14ac:dyDescent="0.2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 x14ac:dyDescent="0.2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 x14ac:dyDescent="0.2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 x14ac:dyDescent="0.2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 x14ac:dyDescent="0.2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 x14ac:dyDescent="0.2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 x14ac:dyDescent="0.2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 x14ac:dyDescent="0.2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 x14ac:dyDescent="0.2">
      <c r="A400" s="405" t="s">
        <v>8</v>
      </c>
      <c r="B400" s="405"/>
      <c r="C400" s="405"/>
      <c r="D400" s="405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 x14ac:dyDescent="0.2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 x14ac:dyDescent="0.2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 x14ac:dyDescent="0.2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 x14ac:dyDescent="0.2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 x14ac:dyDescent="0.2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 x14ac:dyDescent="0.2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 x14ac:dyDescent="0.2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 x14ac:dyDescent="0.2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405" t="s">
        <v>16</v>
      </c>
      <c r="B418" s="405"/>
      <c r="C418" s="405"/>
      <c r="D418" s="405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 x14ac:dyDescent="0.2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 x14ac:dyDescent="0.2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 x14ac:dyDescent="0.2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 x14ac:dyDescent="0.2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 x14ac:dyDescent="0.2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 x14ac:dyDescent="0.2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 x14ac:dyDescent="0.2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 x14ac:dyDescent="0.2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 x14ac:dyDescent="0.2">
      <c r="A433" s="405" t="s">
        <v>91</v>
      </c>
      <c r="B433" s="405"/>
      <c r="C433" s="405"/>
      <c r="D433" s="405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 x14ac:dyDescent="0.2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 x14ac:dyDescent="0.2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 x14ac:dyDescent="0.2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 x14ac:dyDescent="0.2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 x14ac:dyDescent="0.2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 x14ac:dyDescent="0.2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 x14ac:dyDescent="0.2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 x14ac:dyDescent="0.2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 x14ac:dyDescent="0.2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 x14ac:dyDescent="0.2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 x14ac:dyDescent="0.2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 x14ac:dyDescent="0.2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 x14ac:dyDescent="0.2">
      <c r="A446" s="405" t="s">
        <v>478</v>
      </c>
      <c r="B446" s="406"/>
      <c r="C446" s="406"/>
      <c r="D446" s="406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 x14ac:dyDescent="0.2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 x14ac:dyDescent="0.2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 x14ac:dyDescent="0.2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 x14ac:dyDescent="0.2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 x14ac:dyDescent="0.2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 x14ac:dyDescent="0.2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 x14ac:dyDescent="0.2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405" t="s">
        <v>34</v>
      </c>
      <c r="B455" s="405"/>
      <c r="C455" s="405"/>
      <c r="D455" s="405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 x14ac:dyDescent="0.2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 x14ac:dyDescent="0.2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 x14ac:dyDescent="0.2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 x14ac:dyDescent="0.2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 x14ac:dyDescent="0.2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 x14ac:dyDescent="0.2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 x14ac:dyDescent="0.2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 x14ac:dyDescent="0.2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 x14ac:dyDescent="0.2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 x14ac:dyDescent="0.2">
      <c r="A466" s="426" t="s">
        <v>317</v>
      </c>
      <c r="B466" s="426"/>
      <c r="C466" s="426"/>
      <c r="D466" s="426"/>
      <c r="E466" s="426"/>
      <c r="F466" s="426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 x14ac:dyDescent="0.2">
      <c r="A467" s="410" t="s">
        <v>385</v>
      </c>
      <c r="B467" s="410"/>
      <c r="C467" s="410"/>
      <c r="D467" s="410"/>
      <c r="E467" s="410"/>
      <c r="F467" s="410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 x14ac:dyDescent="0.2">
      <c r="A468" s="405" t="s">
        <v>479</v>
      </c>
      <c r="B468" s="406"/>
      <c r="C468" s="406"/>
      <c r="D468" s="406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 x14ac:dyDescent="0.2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 x14ac:dyDescent="0.2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 x14ac:dyDescent="0.2">
      <c r="A471" s="405" t="s">
        <v>480</v>
      </c>
      <c r="B471" s="406"/>
      <c r="C471" s="406"/>
      <c r="D471" s="406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 x14ac:dyDescent="0.2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 x14ac:dyDescent="0.2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 x14ac:dyDescent="0.2">
      <c r="A474" s="406" t="s">
        <v>481</v>
      </c>
      <c r="B474" s="406"/>
      <c r="C474" s="406"/>
      <c r="D474" s="406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 x14ac:dyDescent="0.2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 x14ac:dyDescent="0.2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 x14ac:dyDescent="0.2">
      <c r="A477" s="406" t="s">
        <v>482</v>
      </c>
      <c r="B477" s="406"/>
      <c r="C477" s="406"/>
      <c r="D477" s="406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 x14ac:dyDescent="0.2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 x14ac:dyDescent="0.2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 x14ac:dyDescent="0.2">
      <c r="A480" s="405" t="s">
        <v>483</v>
      </c>
      <c r="B480" s="405"/>
      <c r="C480" s="405"/>
      <c r="D480" s="405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 x14ac:dyDescent="0.2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 x14ac:dyDescent="0.2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 x14ac:dyDescent="0.2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 x14ac:dyDescent="0.2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 x14ac:dyDescent="0.2">
      <c r="A485" s="405" t="s">
        <v>484</v>
      </c>
      <c r="B485" s="405"/>
      <c r="C485" s="405"/>
      <c r="D485" s="405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 x14ac:dyDescent="0.2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 x14ac:dyDescent="0.2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 x14ac:dyDescent="0.2">
      <c r="A488" s="405" t="s">
        <v>485</v>
      </c>
      <c r="B488" s="405"/>
      <c r="C488" s="405"/>
      <c r="D488" s="405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 x14ac:dyDescent="0.2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 x14ac:dyDescent="0.2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 x14ac:dyDescent="0.2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405" t="s">
        <v>584</v>
      </c>
      <c r="B493" s="405"/>
      <c r="C493" s="405"/>
      <c r="D493" s="405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 x14ac:dyDescent="0.2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 x14ac:dyDescent="0.2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405" t="s">
        <v>486</v>
      </c>
      <c r="B496" s="405"/>
      <c r="C496" s="405"/>
      <c r="D496" s="405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 x14ac:dyDescent="0.2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 x14ac:dyDescent="0.2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 x14ac:dyDescent="0.2">
      <c r="A499" s="405" t="s">
        <v>487</v>
      </c>
      <c r="B499" s="406"/>
      <c r="C499" s="406"/>
      <c r="D499" s="406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 x14ac:dyDescent="0.2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 x14ac:dyDescent="0.2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 x14ac:dyDescent="0.2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 x14ac:dyDescent="0.2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 x14ac:dyDescent="0.2">
      <c r="A504" s="410" t="s">
        <v>384</v>
      </c>
      <c r="B504" s="410"/>
      <c r="C504" s="410"/>
      <c r="D504" s="410"/>
      <c r="E504" s="410"/>
      <c r="F504" s="410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 x14ac:dyDescent="0.2">
      <c r="A505" s="405" t="s">
        <v>488</v>
      </c>
      <c r="B505" s="405"/>
      <c r="C505" s="405"/>
      <c r="D505" s="405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 x14ac:dyDescent="0.2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 x14ac:dyDescent="0.2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 x14ac:dyDescent="0.2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 x14ac:dyDescent="0.2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 x14ac:dyDescent="0.2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 x14ac:dyDescent="0.2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 x14ac:dyDescent="0.2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 x14ac:dyDescent="0.2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405" t="s">
        <v>489</v>
      </c>
      <c r="B518" s="405"/>
      <c r="C518" s="405"/>
      <c r="D518" s="405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 x14ac:dyDescent="0.2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 x14ac:dyDescent="0.2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405" t="s">
        <v>490</v>
      </c>
      <c r="B523" s="405"/>
      <c r="C523" s="405"/>
      <c r="D523" s="405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 x14ac:dyDescent="0.2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 x14ac:dyDescent="0.2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 x14ac:dyDescent="0.2">
      <c r="A528" s="405" t="s">
        <v>491</v>
      </c>
      <c r="B528" s="405"/>
      <c r="C528" s="405"/>
      <c r="D528" s="405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 x14ac:dyDescent="0.2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 x14ac:dyDescent="0.2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 x14ac:dyDescent="0.2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 x14ac:dyDescent="0.2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 x14ac:dyDescent="0.2">
      <c r="A533" s="405" t="s">
        <v>585</v>
      </c>
      <c r="B533" s="405"/>
      <c r="C533" s="405"/>
      <c r="D533" s="405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 x14ac:dyDescent="0.2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 x14ac:dyDescent="0.2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 x14ac:dyDescent="0.2">
      <c r="A536" s="405" t="s">
        <v>492</v>
      </c>
      <c r="B536" s="405"/>
      <c r="C536" s="405"/>
      <c r="D536" s="405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 x14ac:dyDescent="0.2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 x14ac:dyDescent="0.2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 x14ac:dyDescent="0.2">
      <c r="A539" s="406" t="s">
        <v>493</v>
      </c>
      <c r="B539" s="406"/>
      <c r="C539" s="406"/>
      <c r="D539" s="406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 x14ac:dyDescent="0.2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 x14ac:dyDescent="0.2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405" t="s">
        <v>494</v>
      </c>
      <c r="B542" s="405"/>
      <c r="C542" s="405"/>
      <c r="D542" s="405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 x14ac:dyDescent="0.2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 x14ac:dyDescent="0.2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422" t="s">
        <v>412</v>
      </c>
      <c r="B545" s="422"/>
      <c r="C545" s="422"/>
      <c r="D545" s="422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 x14ac:dyDescent="0.2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 x14ac:dyDescent="0.2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422" t="s">
        <v>415</v>
      </c>
      <c r="B548" s="422"/>
      <c r="C548" s="422"/>
      <c r="D548" s="422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 x14ac:dyDescent="0.2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 x14ac:dyDescent="0.2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405" t="s">
        <v>98</v>
      </c>
      <c r="B551" s="405"/>
      <c r="C551" s="405"/>
      <c r="D551" s="405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 x14ac:dyDescent="0.2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 x14ac:dyDescent="0.2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 x14ac:dyDescent="0.2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 x14ac:dyDescent="0.2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405" t="s">
        <v>218</v>
      </c>
      <c r="B558" s="405"/>
      <c r="C558" s="405"/>
      <c r="D558" s="405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 x14ac:dyDescent="0.2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 x14ac:dyDescent="0.2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 x14ac:dyDescent="0.2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405" t="s">
        <v>587</v>
      </c>
      <c r="B563" s="406"/>
      <c r="C563" s="406"/>
      <c r="D563" s="406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 x14ac:dyDescent="0.2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 x14ac:dyDescent="0.2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 x14ac:dyDescent="0.2">
      <c r="A566" s="405" t="s">
        <v>586</v>
      </c>
      <c r="B566" s="406"/>
      <c r="C566" s="406"/>
      <c r="D566" s="406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 x14ac:dyDescent="0.2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 x14ac:dyDescent="0.2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 x14ac:dyDescent="0.2">
      <c r="A569" s="425" t="s">
        <v>495</v>
      </c>
      <c r="B569" s="422"/>
      <c r="C569" s="422"/>
      <c r="D569" s="422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 x14ac:dyDescent="0.2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 x14ac:dyDescent="0.2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 x14ac:dyDescent="0.2">
      <c r="A572" s="410" t="s">
        <v>383</v>
      </c>
      <c r="B572" s="410"/>
      <c r="C572" s="410"/>
      <c r="D572" s="410"/>
      <c r="E572" s="410"/>
      <c r="F572" s="410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 x14ac:dyDescent="0.2">
      <c r="A573" s="405" t="s">
        <v>496</v>
      </c>
      <c r="B573" s="405"/>
      <c r="C573" s="405"/>
      <c r="D573" s="405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 x14ac:dyDescent="0.2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 x14ac:dyDescent="0.2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 x14ac:dyDescent="0.2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 x14ac:dyDescent="0.2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 x14ac:dyDescent="0.2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 x14ac:dyDescent="0.2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 x14ac:dyDescent="0.2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 x14ac:dyDescent="0.2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 x14ac:dyDescent="0.2">
      <c r="A583" s="405" t="s">
        <v>561</v>
      </c>
      <c r="B583" s="405"/>
      <c r="C583" s="405"/>
      <c r="D583" s="405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 x14ac:dyDescent="0.2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 x14ac:dyDescent="0.2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 x14ac:dyDescent="0.2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 x14ac:dyDescent="0.2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 x14ac:dyDescent="0.2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 x14ac:dyDescent="0.2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 x14ac:dyDescent="0.2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 x14ac:dyDescent="0.2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 x14ac:dyDescent="0.2">
      <c r="A592" s="424" t="s">
        <v>87</v>
      </c>
      <c r="B592" s="424"/>
      <c r="C592" s="424"/>
      <c r="D592" s="424"/>
      <c r="E592" s="424"/>
      <c r="F592" s="424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 x14ac:dyDescent="0.2">
      <c r="A593" s="410" t="s">
        <v>435</v>
      </c>
      <c r="B593" s="410"/>
      <c r="C593" s="410"/>
      <c r="D593" s="410"/>
      <c r="E593" s="410"/>
      <c r="F593" s="410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 x14ac:dyDescent="0.2">
      <c r="A594" s="423" t="s">
        <v>442</v>
      </c>
      <c r="B594" s="423"/>
      <c r="C594" s="423"/>
      <c r="D594" s="423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 x14ac:dyDescent="0.2">
      <c r="A604" s="405" t="s">
        <v>497</v>
      </c>
      <c r="B604" s="405"/>
      <c r="C604" s="405"/>
      <c r="D604" s="405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 x14ac:dyDescent="0.2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 x14ac:dyDescent="0.2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 x14ac:dyDescent="0.2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 x14ac:dyDescent="0.2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 x14ac:dyDescent="0.2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 x14ac:dyDescent="0.2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 x14ac:dyDescent="0.2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 x14ac:dyDescent="0.2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 x14ac:dyDescent="0.2">
      <c r="A613" s="405" t="s">
        <v>498</v>
      </c>
      <c r="B613" s="405"/>
      <c r="C613" s="405"/>
      <c r="D613" s="405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 x14ac:dyDescent="0.2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 x14ac:dyDescent="0.2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 x14ac:dyDescent="0.2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 x14ac:dyDescent="0.2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 x14ac:dyDescent="0.2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 x14ac:dyDescent="0.2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 x14ac:dyDescent="0.2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 x14ac:dyDescent="0.2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 x14ac:dyDescent="0.2">
      <c r="A622" s="405" t="s">
        <v>499</v>
      </c>
      <c r="B622" s="405"/>
      <c r="C622" s="405"/>
      <c r="D622" s="405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 x14ac:dyDescent="0.2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 x14ac:dyDescent="0.2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 x14ac:dyDescent="0.2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 x14ac:dyDescent="0.2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 x14ac:dyDescent="0.2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 x14ac:dyDescent="0.2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 x14ac:dyDescent="0.2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 x14ac:dyDescent="0.2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 x14ac:dyDescent="0.2">
      <c r="A631" s="405" t="s">
        <v>500</v>
      </c>
      <c r="B631" s="405"/>
      <c r="C631" s="405"/>
      <c r="D631" s="405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 x14ac:dyDescent="0.2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 x14ac:dyDescent="0.2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 x14ac:dyDescent="0.2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 x14ac:dyDescent="0.2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 x14ac:dyDescent="0.2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 x14ac:dyDescent="0.2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 x14ac:dyDescent="0.2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 x14ac:dyDescent="0.2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 x14ac:dyDescent="0.2">
      <c r="A640" s="405" t="s">
        <v>501</v>
      </c>
      <c r="B640" s="405"/>
      <c r="C640" s="405"/>
      <c r="D640" s="405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 x14ac:dyDescent="0.2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 x14ac:dyDescent="0.2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 x14ac:dyDescent="0.2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 x14ac:dyDescent="0.2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 x14ac:dyDescent="0.2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 x14ac:dyDescent="0.2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 x14ac:dyDescent="0.2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 x14ac:dyDescent="0.2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 x14ac:dyDescent="0.2">
      <c r="A649" s="405" t="s">
        <v>502</v>
      </c>
      <c r="B649" s="405"/>
      <c r="C649" s="405"/>
      <c r="D649" s="405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 x14ac:dyDescent="0.2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 x14ac:dyDescent="0.2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 x14ac:dyDescent="0.2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 x14ac:dyDescent="0.2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 x14ac:dyDescent="0.2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 x14ac:dyDescent="0.2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 x14ac:dyDescent="0.2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 x14ac:dyDescent="0.2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 x14ac:dyDescent="0.2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 x14ac:dyDescent="0.2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 x14ac:dyDescent="0.2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 x14ac:dyDescent="0.2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 x14ac:dyDescent="0.2">
      <c r="A662" s="405" t="s">
        <v>503</v>
      </c>
      <c r="B662" s="405"/>
      <c r="C662" s="405"/>
      <c r="D662" s="405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 x14ac:dyDescent="0.2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 x14ac:dyDescent="0.2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 x14ac:dyDescent="0.2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 x14ac:dyDescent="0.2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 x14ac:dyDescent="0.2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 x14ac:dyDescent="0.2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 x14ac:dyDescent="0.2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 x14ac:dyDescent="0.2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 x14ac:dyDescent="0.2">
      <c r="A671" s="405" t="s">
        <v>504</v>
      </c>
      <c r="B671" s="406"/>
      <c r="C671" s="406"/>
      <c r="D671" s="406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 x14ac:dyDescent="0.2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 x14ac:dyDescent="0.2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 x14ac:dyDescent="0.2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 x14ac:dyDescent="0.2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 x14ac:dyDescent="0.2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 x14ac:dyDescent="0.2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 x14ac:dyDescent="0.2">
      <c r="A678" s="405" t="s">
        <v>505</v>
      </c>
      <c r="B678" s="406"/>
      <c r="C678" s="406"/>
      <c r="D678" s="406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 x14ac:dyDescent="0.2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 x14ac:dyDescent="0.2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 x14ac:dyDescent="0.2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 x14ac:dyDescent="0.2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 x14ac:dyDescent="0.2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 x14ac:dyDescent="0.2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 x14ac:dyDescent="0.2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 x14ac:dyDescent="0.2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 x14ac:dyDescent="0.2">
      <c r="A687" s="405" t="s">
        <v>506</v>
      </c>
      <c r="B687" s="406"/>
      <c r="C687" s="406"/>
      <c r="D687" s="406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 x14ac:dyDescent="0.2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 x14ac:dyDescent="0.2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 x14ac:dyDescent="0.2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 x14ac:dyDescent="0.2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 x14ac:dyDescent="0.2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 x14ac:dyDescent="0.2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 x14ac:dyDescent="0.2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 x14ac:dyDescent="0.2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 x14ac:dyDescent="0.2">
      <c r="A696" s="405" t="s">
        <v>507</v>
      </c>
      <c r="B696" s="406"/>
      <c r="C696" s="406"/>
      <c r="D696" s="406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 x14ac:dyDescent="0.2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 x14ac:dyDescent="0.2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 x14ac:dyDescent="0.2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 x14ac:dyDescent="0.2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 x14ac:dyDescent="0.2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 x14ac:dyDescent="0.2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 x14ac:dyDescent="0.2">
      <c r="A703" s="405" t="s">
        <v>508</v>
      </c>
      <c r="B703" s="406"/>
      <c r="C703" s="406"/>
      <c r="D703" s="406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 x14ac:dyDescent="0.2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 x14ac:dyDescent="0.2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 x14ac:dyDescent="0.2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 x14ac:dyDescent="0.2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 x14ac:dyDescent="0.2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 x14ac:dyDescent="0.2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 x14ac:dyDescent="0.2">
      <c r="A710" s="405" t="s">
        <v>509</v>
      </c>
      <c r="B710" s="406"/>
      <c r="C710" s="406"/>
      <c r="D710" s="406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 x14ac:dyDescent="0.2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 x14ac:dyDescent="0.2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 x14ac:dyDescent="0.2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 x14ac:dyDescent="0.2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 x14ac:dyDescent="0.2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 x14ac:dyDescent="0.2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 x14ac:dyDescent="0.2">
      <c r="A717" s="405" t="s">
        <v>510</v>
      </c>
      <c r="B717" s="405"/>
      <c r="C717" s="405"/>
      <c r="D717" s="405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 x14ac:dyDescent="0.2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 x14ac:dyDescent="0.2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 x14ac:dyDescent="0.2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 x14ac:dyDescent="0.2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 x14ac:dyDescent="0.2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 x14ac:dyDescent="0.2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 x14ac:dyDescent="0.2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 x14ac:dyDescent="0.2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 x14ac:dyDescent="0.2">
      <c r="A726" s="405" t="s">
        <v>511</v>
      </c>
      <c r="B726" s="406"/>
      <c r="C726" s="406"/>
      <c r="D726" s="406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 x14ac:dyDescent="0.2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 x14ac:dyDescent="0.2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 x14ac:dyDescent="0.2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 x14ac:dyDescent="0.2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 x14ac:dyDescent="0.2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 x14ac:dyDescent="0.2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 x14ac:dyDescent="0.2">
      <c r="A733" s="405" t="s">
        <v>512</v>
      </c>
      <c r="B733" s="406"/>
      <c r="C733" s="406"/>
      <c r="D733" s="406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 x14ac:dyDescent="0.2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 x14ac:dyDescent="0.2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 x14ac:dyDescent="0.2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 x14ac:dyDescent="0.2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 x14ac:dyDescent="0.2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 x14ac:dyDescent="0.2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 x14ac:dyDescent="0.2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 x14ac:dyDescent="0.2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 x14ac:dyDescent="0.2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 x14ac:dyDescent="0.2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 x14ac:dyDescent="0.2">
      <c r="A744" s="405" t="s">
        <v>513</v>
      </c>
      <c r="B744" s="406"/>
      <c r="C744" s="406"/>
      <c r="D744" s="406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 x14ac:dyDescent="0.2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 x14ac:dyDescent="0.2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 x14ac:dyDescent="0.2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 x14ac:dyDescent="0.2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 x14ac:dyDescent="0.2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 x14ac:dyDescent="0.2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 x14ac:dyDescent="0.2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 x14ac:dyDescent="0.2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 x14ac:dyDescent="0.2">
      <c r="A753" s="405" t="s">
        <v>514</v>
      </c>
      <c r="B753" s="406"/>
      <c r="C753" s="406"/>
      <c r="D753" s="406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 x14ac:dyDescent="0.2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 x14ac:dyDescent="0.2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 x14ac:dyDescent="0.2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 x14ac:dyDescent="0.2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 x14ac:dyDescent="0.2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 x14ac:dyDescent="0.2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 x14ac:dyDescent="0.2">
      <c r="A760" s="405" t="s">
        <v>515</v>
      </c>
      <c r="B760" s="406"/>
      <c r="C760" s="406"/>
      <c r="D760" s="406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 x14ac:dyDescent="0.2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 x14ac:dyDescent="0.2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 x14ac:dyDescent="0.2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 x14ac:dyDescent="0.2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 x14ac:dyDescent="0.2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 x14ac:dyDescent="0.2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 x14ac:dyDescent="0.2">
      <c r="A767" s="422" t="s">
        <v>415</v>
      </c>
      <c r="B767" s="422"/>
      <c r="C767" s="422"/>
      <c r="D767" s="422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 x14ac:dyDescent="0.2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 x14ac:dyDescent="0.2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 x14ac:dyDescent="0.2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 x14ac:dyDescent="0.2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 x14ac:dyDescent="0.2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 x14ac:dyDescent="0.2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 x14ac:dyDescent="0.2">
      <c r="A774" s="422" t="s">
        <v>415</v>
      </c>
      <c r="B774" s="422"/>
      <c r="C774" s="422"/>
      <c r="D774" s="422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 x14ac:dyDescent="0.2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 x14ac:dyDescent="0.2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 x14ac:dyDescent="0.2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 x14ac:dyDescent="0.2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 x14ac:dyDescent="0.2">
      <c r="A779" s="422" t="s">
        <v>415</v>
      </c>
      <c r="B779" s="422"/>
      <c r="C779" s="422"/>
      <c r="D779" s="422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 x14ac:dyDescent="0.2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 x14ac:dyDescent="0.2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 x14ac:dyDescent="0.2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 x14ac:dyDescent="0.2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 x14ac:dyDescent="0.2">
      <c r="A784" s="405" t="s">
        <v>51</v>
      </c>
      <c r="B784" s="405"/>
      <c r="C784" s="405"/>
      <c r="D784" s="405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 x14ac:dyDescent="0.2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 x14ac:dyDescent="0.2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405" t="s">
        <v>516</v>
      </c>
      <c r="B787" s="405"/>
      <c r="C787" s="405"/>
      <c r="D787" s="405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 x14ac:dyDescent="0.2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 x14ac:dyDescent="0.2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 x14ac:dyDescent="0.2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 x14ac:dyDescent="0.2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 x14ac:dyDescent="0.2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 x14ac:dyDescent="0.2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 x14ac:dyDescent="0.2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 x14ac:dyDescent="0.2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 x14ac:dyDescent="0.2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 x14ac:dyDescent="0.2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 x14ac:dyDescent="0.2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 x14ac:dyDescent="0.2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 x14ac:dyDescent="0.2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 x14ac:dyDescent="0.2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 x14ac:dyDescent="0.2">
      <c r="A802" s="405" t="s">
        <v>517</v>
      </c>
      <c r="B802" s="405"/>
      <c r="C802" s="405"/>
      <c r="D802" s="405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 x14ac:dyDescent="0.2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 x14ac:dyDescent="0.2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 x14ac:dyDescent="0.2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 x14ac:dyDescent="0.2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 x14ac:dyDescent="0.2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 x14ac:dyDescent="0.2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 x14ac:dyDescent="0.2">
      <c r="A809" s="405" t="s">
        <v>518</v>
      </c>
      <c r="B809" s="405"/>
      <c r="C809" s="405"/>
      <c r="D809" s="405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 x14ac:dyDescent="0.2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 x14ac:dyDescent="0.2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 x14ac:dyDescent="0.2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 x14ac:dyDescent="0.2">
      <c r="A816" s="405" t="s">
        <v>519</v>
      </c>
      <c r="B816" s="405"/>
      <c r="C816" s="405"/>
      <c r="D816" s="405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 x14ac:dyDescent="0.2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 x14ac:dyDescent="0.2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 x14ac:dyDescent="0.2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 x14ac:dyDescent="0.2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 x14ac:dyDescent="0.2">
      <c r="A823" s="405" t="s">
        <v>520</v>
      </c>
      <c r="B823" s="405"/>
      <c r="C823" s="405"/>
      <c r="D823" s="405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 x14ac:dyDescent="0.2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 x14ac:dyDescent="0.2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 x14ac:dyDescent="0.2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 x14ac:dyDescent="0.2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 x14ac:dyDescent="0.2">
      <c r="A828" s="405" t="s">
        <v>521</v>
      </c>
      <c r="B828" s="405"/>
      <c r="C828" s="405"/>
      <c r="D828" s="405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 x14ac:dyDescent="0.2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 x14ac:dyDescent="0.2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 x14ac:dyDescent="0.2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 x14ac:dyDescent="0.2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 x14ac:dyDescent="0.2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 x14ac:dyDescent="0.2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 x14ac:dyDescent="0.2">
      <c r="A835" s="405" t="s">
        <v>522</v>
      </c>
      <c r="B835" s="405"/>
      <c r="C835" s="405"/>
      <c r="D835" s="405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 x14ac:dyDescent="0.2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 x14ac:dyDescent="0.2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 x14ac:dyDescent="0.2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 x14ac:dyDescent="0.2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 x14ac:dyDescent="0.2">
      <c r="A840" s="421" t="s">
        <v>415</v>
      </c>
      <c r="B840" s="421"/>
      <c r="C840" s="421"/>
      <c r="D840" s="421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 x14ac:dyDescent="0.2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 x14ac:dyDescent="0.2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 x14ac:dyDescent="0.2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 x14ac:dyDescent="0.2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 x14ac:dyDescent="0.2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 x14ac:dyDescent="0.2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 x14ac:dyDescent="0.2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 x14ac:dyDescent="0.2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 x14ac:dyDescent="0.2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 x14ac:dyDescent="0.2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 x14ac:dyDescent="0.2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 x14ac:dyDescent="0.2">
      <c r="A853" s="405" t="s">
        <v>523</v>
      </c>
      <c r="B853" s="405"/>
      <c r="C853" s="405"/>
      <c r="D853" s="405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 x14ac:dyDescent="0.2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 x14ac:dyDescent="0.2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 x14ac:dyDescent="0.2">
      <c r="A856" s="405" t="s">
        <v>524</v>
      </c>
      <c r="B856" s="405"/>
      <c r="C856" s="405"/>
      <c r="D856" s="405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 x14ac:dyDescent="0.2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 x14ac:dyDescent="0.2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 x14ac:dyDescent="0.2">
      <c r="A859" s="418" t="s">
        <v>412</v>
      </c>
      <c r="B859" s="419"/>
      <c r="C859" s="419"/>
      <c r="D859" s="420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 x14ac:dyDescent="0.2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 x14ac:dyDescent="0.2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 x14ac:dyDescent="0.2">
      <c r="A862" s="405" t="s">
        <v>525</v>
      </c>
      <c r="B862" s="405"/>
      <c r="C862" s="405"/>
      <c r="D862" s="405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 x14ac:dyDescent="0.2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 x14ac:dyDescent="0.2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 x14ac:dyDescent="0.2">
      <c r="A865" s="405" t="s">
        <v>565</v>
      </c>
      <c r="B865" s="405"/>
      <c r="C865" s="405"/>
      <c r="D865" s="405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 x14ac:dyDescent="0.2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 x14ac:dyDescent="0.2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 x14ac:dyDescent="0.2">
      <c r="A868" s="405" t="s">
        <v>526</v>
      </c>
      <c r="B868" s="405"/>
      <c r="C868" s="405"/>
      <c r="D868" s="405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 x14ac:dyDescent="0.2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 x14ac:dyDescent="0.2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 x14ac:dyDescent="0.2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 x14ac:dyDescent="0.2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 x14ac:dyDescent="0.2">
      <c r="A873" s="405" t="s">
        <v>527</v>
      </c>
      <c r="B873" s="405"/>
      <c r="C873" s="405"/>
      <c r="D873" s="405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 x14ac:dyDescent="0.2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 x14ac:dyDescent="0.2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 x14ac:dyDescent="0.2">
      <c r="A876" s="405" t="s">
        <v>528</v>
      </c>
      <c r="B876" s="405"/>
      <c r="C876" s="405"/>
      <c r="D876" s="405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 x14ac:dyDescent="0.2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 x14ac:dyDescent="0.2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 x14ac:dyDescent="0.2">
      <c r="A879" s="405" t="s">
        <v>566</v>
      </c>
      <c r="B879" s="405"/>
      <c r="C879" s="405"/>
      <c r="D879" s="405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 x14ac:dyDescent="0.2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 x14ac:dyDescent="0.2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 x14ac:dyDescent="0.2">
      <c r="A882" s="417" t="s">
        <v>78</v>
      </c>
      <c r="B882" s="417"/>
      <c r="C882" s="417"/>
      <c r="D882" s="417"/>
      <c r="E882" s="417"/>
      <c r="F882" s="417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 x14ac:dyDescent="0.2">
      <c r="A883" s="405" t="s">
        <v>529</v>
      </c>
      <c r="B883" s="405"/>
      <c r="C883" s="405"/>
      <c r="D883" s="405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 x14ac:dyDescent="0.2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 x14ac:dyDescent="0.2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 x14ac:dyDescent="0.2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 x14ac:dyDescent="0.2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 x14ac:dyDescent="0.2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 x14ac:dyDescent="0.2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 x14ac:dyDescent="0.2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 x14ac:dyDescent="0.2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 x14ac:dyDescent="0.2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 x14ac:dyDescent="0.2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 x14ac:dyDescent="0.2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 x14ac:dyDescent="0.2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 x14ac:dyDescent="0.2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 x14ac:dyDescent="0.2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 x14ac:dyDescent="0.2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 x14ac:dyDescent="0.2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 x14ac:dyDescent="0.2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 x14ac:dyDescent="0.2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 x14ac:dyDescent="0.2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 x14ac:dyDescent="0.2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 x14ac:dyDescent="0.2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 x14ac:dyDescent="0.2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 x14ac:dyDescent="0.2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 x14ac:dyDescent="0.2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 x14ac:dyDescent="0.2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 x14ac:dyDescent="0.2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 x14ac:dyDescent="0.2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 x14ac:dyDescent="0.2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 x14ac:dyDescent="0.2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 x14ac:dyDescent="0.2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 x14ac:dyDescent="0.2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 x14ac:dyDescent="0.2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 x14ac:dyDescent="0.2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 x14ac:dyDescent="0.2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 x14ac:dyDescent="0.2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 x14ac:dyDescent="0.2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 x14ac:dyDescent="0.2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 x14ac:dyDescent="0.2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 x14ac:dyDescent="0.2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 x14ac:dyDescent="0.2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 x14ac:dyDescent="0.2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 x14ac:dyDescent="0.2">
      <c r="A925" s="405" t="s">
        <v>530</v>
      </c>
      <c r="B925" s="405"/>
      <c r="C925" s="405"/>
      <c r="D925" s="405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 x14ac:dyDescent="0.2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406" t="s">
        <v>531</v>
      </c>
      <c r="B928" s="406"/>
      <c r="C928" s="406"/>
      <c r="D928" s="406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 x14ac:dyDescent="0.2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 x14ac:dyDescent="0.2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 x14ac:dyDescent="0.2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414" t="s">
        <v>415</v>
      </c>
      <c r="B935" s="415"/>
      <c r="C935" s="415"/>
      <c r="D935" s="416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 x14ac:dyDescent="0.2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 x14ac:dyDescent="0.2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 x14ac:dyDescent="0.2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 x14ac:dyDescent="0.2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404" t="s">
        <v>86</v>
      </c>
      <c r="B942" s="404"/>
      <c r="C942" s="404"/>
      <c r="D942" s="404"/>
      <c r="E942" s="404"/>
      <c r="F942" s="404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405" t="s">
        <v>532</v>
      </c>
      <c r="B943" s="405"/>
      <c r="C943" s="405"/>
      <c r="D943" s="405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 x14ac:dyDescent="0.2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 x14ac:dyDescent="0.2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 x14ac:dyDescent="0.2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 x14ac:dyDescent="0.2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 x14ac:dyDescent="0.2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 x14ac:dyDescent="0.2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 x14ac:dyDescent="0.2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 x14ac:dyDescent="0.2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 x14ac:dyDescent="0.2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 x14ac:dyDescent="0.2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 x14ac:dyDescent="0.2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 x14ac:dyDescent="0.2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 x14ac:dyDescent="0.2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 x14ac:dyDescent="0.2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 x14ac:dyDescent="0.2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 x14ac:dyDescent="0.2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 x14ac:dyDescent="0.2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 x14ac:dyDescent="0.2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 x14ac:dyDescent="0.2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 x14ac:dyDescent="0.2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 x14ac:dyDescent="0.2">
      <c r="A1001" s="405" t="s">
        <v>533</v>
      </c>
      <c r="B1001" s="406"/>
      <c r="C1001" s="406"/>
      <c r="D1001" s="406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 x14ac:dyDescent="0.2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 x14ac:dyDescent="0.2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 x14ac:dyDescent="0.2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406" t="s">
        <v>534</v>
      </c>
      <c r="B1007" s="406"/>
      <c r="C1007" s="406"/>
      <c r="D1007" s="406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 x14ac:dyDescent="0.2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405" t="s">
        <v>535</v>
      </c>
      <c r="B1010" s="405"/>
      <c r="C1010" s="405"/>
      <c r="D1010" s="405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 x14ac:dyDescent="0.2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 x14ac:dyDescent="0.2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 x14ac:dyDescent="0.2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 x14ac:dyDescent="0.2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 x14ac:dyDescent="0.2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 x14ac:dyDescent="0.2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 x14ac:dyDescent="0.2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 x14ac:dyDescent="0.2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 x14ac:dyDescent="0.2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 x14ac:dyDescent="0.2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 x14ac:dyDescent="0.2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 x14ac:dyDescent="0.2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 x14ac:dyDescent="0.2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 x14ac:dyDescent="0.2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 x14ac:dyDescent="0.2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 x14ac:dyDescent="0.2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 x14ac:dyDescent="0.2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 x14ac:dyDescent="0.2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 x14ac:dyDescent="0.2">
      <c r="A1031" s="405" t="s">
        <v>536</v>
      </c>
      <c r="B1031" s="405"/>
      <c r="C1031" s="405"/>
      <c r="D1031" s="405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 x14ac:dyDescent="0.2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 x14ac:dyDescent="0.2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 x14ac:dyDescent="0.2">
      <c r="A1034" s="405" t="s">
        <v>537</v>
      </c>
      <c r="B1034" s="405"/>
      <c r="C1034" s="405"/>
      <c r="D1034" s="405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 x14ac:dyDescent="0.2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 x14ac:dyDescent="0.2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 x14ac:dyDescent="0.2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 x14ac:dyDescent="0.2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 x14ac:dyDescent="0.2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 x14ac:dyDescent="0.2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 x14ac:dyDescent="0.2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 x14ac:dyDescent="0.2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 x14ac:dyDescent="0.2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 x14ac:dyDescent="0.2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 x14ac:dyDescent="0.2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 x14ac:dyDescent="0.2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 x14ac:dyDescent="0.2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 x14ac:dyDescent="0.2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 x14ac:dyDescent="0.2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 x14ac:dyDescent="0.2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 x14ac:dyDescent="0.2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 x14ac:dyDescent="0.2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 x14ac:dyDescent="0.2">
      <c r="A1053" s="413" t="s">
        <v>415</v>
      </c>
      <c r="B1053" s="413"/>
      <c r="C1053" s="413"/>
      <c r="D1053" s="413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 x14ac:dyDescent="0.2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 x14ac:dyDescent="0.2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 x14ac:dyDescent="0.2">
      <c r="A1056" s="413" t="s">
        <v>415</v>
      </c>
      <c r="B1056" s="413"/>
      <c r="C1056" s="413"/>
      <c r="D1056" s="413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 x14ac:dyDescent="0.2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 x14ac:dyDescent="0.2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 x14ac:dyDescent="0.2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 x14ac:dyDescent="0.2">
      <c r="A1061" s="413" t="s">
        <v>415</v>
      </c>
      <c r="B1061" s="413"/>
      <c r="C1061" s="413"/>
      <c r="D1061" s="413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 x14ac:dyDescent="0.2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 x14ac:dyDescent="0.2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 x14ac:dyDescent="0.2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 x14ac:dyDescent="0.2">
      <c r="A1066" s="413" t="s">
        <v>415</v>
      </c>
      <c r="B1066" s="413"/>
      <c r="C1066" s="413"/>
      <c r="D1066" s="413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 x14ac:dyDescent="0.2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 x14ac:dyDescent="0.2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 x14ac:dyDescent="0.2">
      <c r="A1069" s="413" t="s">
        <v>415</v>
      </c>
      <c r="B1069" s="413"/>
      <c r="C1069" s="413"/>
      <c r="D1069" s="413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 x14ac:dyDescent="0.2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 x14ac:dyDescent="0.2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 x14ac:dyDescent="0.2">
      <c r="A1072" s="404" t="s">
        <v>186</v>
      </c>
      <c r="B1072" s="404"/>
      <c r="C1072" s="404"/>
      <c r="D1072" s="404"/>
      <c r="E1072" s="404"/>
      <c r="F1072" s="404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 x14ac:dyDescent="0.2">
      <c r="A1073" s="412" t="s">
        <v>333</v>
      </c>
      <c r="B1073" s="412"/>
      <c r="C1073" s="412"/>
      <c r="D1073" s="412"/>
      <c r="E1073" s="410" t="s">
        <v>184</v>
      </c>
      <c r="F1073" s="410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 x14ac:dyDescent="0.2">
      <c r="A1074" s="405" t="s">
        <v>538</v>
      </c>
      <c r="B1074" s="405"/>
      <c r="C1074" s="405"/>
      <c r="D1074" s="405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 x14ac:dyDescent="0.2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 x14ac:dyDescent="0.2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 x14ac:dyDescent="0.2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 x14ac:dyDescent="0.2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 x14ac:dyDescent="0.2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 x14ac:dyDescent="0.2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 x14ac:dyDescent="0.2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 x14ac:dyDescent="0.2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 x14ac:dyDescent="0.2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 x14ac:dyDescent="0.2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 x14ac:dyDescent="0.2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 x14ac:dyDescent="0.2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 x14ac:dyDescent="0.2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 x14ac:dyDescent="0.2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 x14ac:dyDescent="0.2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 x14ac:dyDescent="0.2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 x14ac:dyDescent="0.2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 x14ac:dyDescent="0.2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 x14ac:dyDescent="0.2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 x14ac:dyDescent="0.2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 x14ac:dyDescent="0.2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 x14ac:dyDescent="0.2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 x14ac:dyDescent="0.2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 x14ac:dyDescent="0.2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 x14ac:dyDescent="0.2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 x14ac:dyDescent="0.2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 x14ac:dyDescent="0.2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 x14ac:dyDescent="0.2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 x14ac:dyDescent="0.2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 x14ac:dyDescent="0.2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 x14ac:dyDescent="0.2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 x14ac:dyDescent="0.2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 x14ac:dyDescent="0.2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 x14ac:dyDescent="0.2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 x14ac:dyDescent="0.2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 x14ac:dyDescent="0.2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 x14ac:dyDescent="0.2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 x14ac:dyDescent="0.2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 x14ac:dyDescent="0.2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 x14ac:dyDescent="0.2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 x14ac:dyDescent="0.2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 x14ac:dyDescent="0.2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 x14ac:dyDescent="0.2">
      <c r="A1117" s="406" t="s">
        <v>539</v>
      </c>
      <c r="B1117" s="406"/>
      <c r="C1117" s="406"/>
      <c r="D1117" s="406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 x14ac:dyDescent="0.2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 x14ac:dyDescent="0.2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 x14ac:dyDescent="0.2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 x14ac:dyDescent="0.2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 x14ac:dyDescent="0.2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 x14ac:dyDescent="0.2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 x14ac:dyDescent="0.2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 x14ac:dyDescent="0.2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 x14ac:dyDescent="0.2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 x14ac:dyDescent="0.2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 x14ac:dyDescent="0.2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 x14ac:dyDescent="0.2">
      <c r="A1129" s="406" t="s">
        <v>540</v>
      </c>
      <c r="B1129" s="406"/>
      <c r="C1129" s="406"/>
      <c r="D1129" s="406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 x14ac:dyDescent="0.2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 x14ac:dyDescent="0.2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 x14ac:dyDescent="0.2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 x14ac:dyDescent="0.2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 x14ac:dyDescent="0.2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 x14ac:dyDescent="0.2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 x14ac:dyDescent="0.2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 x14ac:dyDescent="0.2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 x14ac:dyDescent="0.2">
      <c r="A1138" s="411" t="s">
        <v>541</v>
      </c>
      <c r="B1138" s="412"/>
      <c r="C1138" s="412"/>
      <c r="D1138" s="412"/>
      <c r="E1138" s="410" t="s">
        <v>185</v>
      </c>
      <c r="F1138" s="410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 x14ac:dyDescent="0.2">
      <c r="A1139" s="405" t="s">
        <v>226</v>
      </c>
      <c r="B1139" s="405"/>
      <c r="C1139" s="405"/>
      <c r="D1139" s="405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 x14ac:dyDescent="0.2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 x14ac:dyDescent="0.2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 x14ac:dyDescent="0.2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 x14ac:dyDescent="0.2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 x14ac:dyDescent="0.2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 x14ac:dyDescent="0.2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 x14ac:dyDescent="0.2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 x14ac:dyDescent="0.2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 x14ac:dyDescent="0.2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 x14ac:dyDescent="0.2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 x14ac:dyDescent="0.2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 x14ac:dyDescent="0.2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 x14ac:dyDescent="0.2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 x14ac:dyDescent="0.2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 x14ac:dyDescent="0.2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 x14ac:dyDescent="0.2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 x14ac:dyDescent="0.2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 x14ac:dyDescent="0.2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 x14ac:dyDescent="0.2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 x14ac:dyDescent="0.2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 x14ac:dyDescent="0.2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 x14ac:dyDescent="0.2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 x14ac:dyDescent="0.2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 x14ac:dyDescent="0.2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 x14ac:dyDescent="0.2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 x14ac:dyDescent="0.2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 x14ac:dyDescent="0.2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 x14ac:dyDescent="0.2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 x14ac:dyDescent="0.2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 x14ac:dyDescent="0.2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 x14ac:dyDescent="0.2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 x14ac:dyDescent="0.2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 x14ac:dyDescent="0.2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 x14ac:dyDescent="0.2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 x14ac:dyDescent="0.2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 x14ac:dyDescent="0.2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 x14ac:dyDescent="0.2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 x14ac:dyDescent="0.2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406" t="s">
        <v>269</v>
      </c>
      <c r="B1186" s="406"/>
      <c r="C1186" s="406"/>
      <c r="D1186" s="406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 x14ac:dyDescent="0.2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 x14ac:dyDescent="0.2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 x14ac:dyDescent="0.2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405" t="s">
        <v>225</v>
      </c>
      <c r="B1193" s="405"/>
      <c r="C1193" s="405"/>
      <c r="D1193" s="405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 x14ac:dyDescent="0.2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 x14ac:dyDescent="0.2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 x14ac:dyDescent="0.2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 x14ac:dyDescent="0.2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 x14ac:dyDescent="0.2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 x14ac:dyDescent="0.2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 x14ac:dyDescent="0.2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 x14ac:dyDescent="0.2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 x14ac:dyDescent="0.2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 x14ac:dyDescent="0.2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 x14ac:dyDescent="0.2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 x14ac:dyDescent="0.2">
      <c r="A1205" s="407" t="s">
        <v>542</v>
      </c>
      <c r="B1205" s="407"/>
      <c r="C1205" s="407"/>
      <c r="D1205" s="407"/>
      <c r="E1205" s="408" t="s">
        <v>438</v>
      </c>
      <c r="F1205" s="408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 x14ac:dyDescent="0.2">
      <c r="A1206" s="403" t="s">
        <v>412</v>
      </c>
      <c r="B1206" s="403"/>
      <c r="C1206" s="403"/>
      <c r="D1206" s="403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 x14ac:dyDescent="0.2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 x14ac:dyDescent="0.2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 x14ac:dyDescent="0.2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 x14ac:dyDescent="0.2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 x14ac:dyDescent="0.2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 x14ac:dyDescent="0.2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 x14ac:dyDescent="0.2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 x14ac:dyDescent="0.2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 x14ac:dyDescent="0.2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 x14ac:dyDescent="0.2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 x14ac:dyDescent="0.2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 x14ac:dyDescent="0.2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 x14ac:dyDescent="0.2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 x14ac:dyDescent="0.2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 x14ac:dyDescent="0.2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 x14ac:dyDescent="0.2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 x14ac:dyDescent="0.2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 x14ac:dyDescent="0.2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 x14ac:dyDescent="0.2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 x14ac:dyDescent="0.2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 x14ac:dyDescent="0.2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 x14ac:dyDescent="0.2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 x14ac:dyDescent="0.2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 x14ac:dyDescent="0.2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 x14ac:dyDescent="0.2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 x14ac:dyDescent="0.2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 x14ac:dyDescent="0.2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 x14ac:dyDescent="0.2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 x14ac:dyDescent="0.2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 x14ac:dyDescent="0.2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 x14ac:dyDescent="0.2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 x14ac:dyDescent="0.2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 x14ac:dyDescent="0.2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 x14ac:dyDescent="0.2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 x14ac:dyDescent="0.2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 x14ac:dyDescent="0.2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 x14ac:dyDescent="0.2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 x14ac:dyDescent="0.2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409" t="s">
        <v>440</v>
      </c>
      <c r="B1254" s="409"/>
      <c r="C1254" s="409"/>
      <c r="D1254" s="409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 x14ac:dyDescent="0.2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 x14ac:dyDescent="0.2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 x14ac:dyDescent="0.2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403" t="s">
        <v>440</v>
      </c>
      <c r="B1261" s="403"/>
      <c r="C1261" s="403"/>
      <c r="D1261" s="403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 x14ac:dyDescent="0.2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 x14ac:dyDescent="0.2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 x14ac:dyDescent="0.2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 x14ac:dyDescent="0.2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 x14ac:dyDescent="0.2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 x14ac:dyDescent="0.2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 x14ac:dyDescent="0.2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 x14ac:dyDescent="0.2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 x14ac:dyDescent="0.2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 x14ac:dyDescent="0.2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 x14ac:dyDescent="0.2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 x14ac:dyDescent="0.2">
      <c r="A1273" s="404" t="s">
        <v>187</v>
      </c>
      <c r="B1273" s="404"/>
      <c r="C1273" s="404"/>
      <c r="D1273" s="404"/>
      <c r="E1273" s="404"/>
      <c r="F1273" s="404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405" t="s">
        <v>176</v>
      </c>
      <c r="B1274" s="405"/>
      <c r="C1274" s="405"/>
      <c r="D1274" s="405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 x14ac:dyDescent="0.2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 x14ac:dyDescent="0.2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 x14ac:dyDescent="0.2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 x14ac:dyDescent="0.2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 x14ac:dyDescent="0.2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 x14ac:dyDescent="0.2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 x14ac:dyDescent="0.2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 x14ac:dyDescent="0.2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405" t="s">
        <v>270</v>
      </c>
      <c r="B1289" s="406"/>
      <c r="C1289" s="406"/>
      <c r="D1289" s="406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 x14ac:dyDescent="0.2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 x14ac:dyDescent="0.2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 x14ac:dyDescent="0.2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 x14ac:dyDescent="0.2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 x14ac:dyDescent="0.2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 x14ac:dyDescent="0.2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 x14ac:dyDescent="0.2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 x14ac:dyDescent="0.2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K4206"/>
  <sheetViews>
    <sheetView tabSelected="1" zoomScale="70" zoomScaleNormal="70" zoomScalePageLayoutView="81" workbookViewId="0">
      <pane xSplit="7" ySplit="2" topLeftCell="H3729" activePane="bottomRight" state="frozen"/>
      <selection pane="topRight" activeCell="H1" sqref="H1"/>
      <selection pane="bottomLeft" activeCell="A3" sqref="A3"/>
      <selection pane="bottomRight" activeCell="Q3755" sqref="Q3755"/>
    </sheetView>
  </sheetViews>
  <sheetFormatPr defaultColWidth="9.140625" defaultRowHeight="15.75" x14ac:dyDescent="0.2"/>
  <cols>
    <col min="1" max="1" width="13.42578125" style="325" customWidth="1"/>
    <col min="2" max="2" width="13.42578125" style="329" customWidth="1"/>
    <col min="3" max="3" width="7.28515625" style="215" customWidth="1"/>
    <col min="4" max="4" width="8.42578125" style="216" customWidth="1"/>
    <col min="5" max="5" width="7.28515625" style="211" customWidth="1"/>
    <col min="6" max="6" width="48.28515625" style="237" customWidth="1"/>
    <col min="7" max="7" width="31.140625" style="209" customWidth="1"/>
    <col min="8" max="8" width="17" style="192" bestFit="1" customWidth="1"/>
    <col min="9" max="9" width="18.140625" style="192" bestFit="1" customWidth="1"/>
    <col min="10" max="10" width="18.140625" style="192" customWidth="1"/>
    <col min="11" max="16384" width="9.140625" style="165"/>
  </cols>
  <sheetData>
    <row r="1" spans="1:10" s="274" customFormat="1" ht="38.25" x14ac:dyDescent="0.2">
      <c r="A1" s="389" t="s">
        <v>726</v>
      </c>
      <c r="B1" s="359" t="s">
        <v>166</v>
      </c>
      <c r="C1" s="360" t="s">
        <v>63</v>
      </c>
      <c r="D1" s="361" t="s">
        <v>17</v>
      </c>
      <c r="E1" s="362" t="s">
        <v>48</v>
      </c>
      <c r="F1" s="363" t="s">
        <v>656</v>
      </c>
      <c r="G1" s="364" t="s">
        <v>657</v>
      </c>
      <c r="H1" s="365" t="s">
        <v>735</v>
      </c>
      <c r="I1" s="365" t="s">
        <v>736</v>
      </c>
      <c r="J1" s="365" t="s">
        <v>737</v>
      </c>
    </row>
    <row r="2" spans="1:10" s="149" customFormat="1" x14ac:dyDescent="0.2">
      <c r="A2" s="400"/>
      <c r="B2" s="428" t="s">
        <v>659</v>
      </c>
      <c r="C2" s="428"/>
      <c r="D2" s="428"/>
      <c r="E2" s="428"/>
      <c r="F2" s="428"/>
      <c r="G2" s="327"/>
      <c r="H2" s="148">
        <f>H3+H1356+H1426+H1672+H1771+H1858</f>
        <v>8675978194</v>
      </c>
      <c r="I2" s="148">
        <f>I3+I1356+I1426+I1672+I1771+I1858</f>
        <v>9635606895</v>
      </c>
      <c r="J2" s="148">
        <f>J3+J1356+J1426+J1672+J1771+J1858</f>
        <v>10146968217</v>
      </c>
    </row>
    <row r="3" spans="1:10" s="149" customFormat="1" x14ac:dyDescent="0.2">
      <c r="A3" s="401" t="s">
        <v>649</v>
      </c>
      <c r="B3" s="429" t="s">
        <v>660</v>
      </c>
      <c r="C3" s="429"/>
      <c r="D3" s="429"/>
      <c r="E3" s="429"/>
      <c r="F3" s="429"/>
      <c r="G3" s="328"/>
      <c r="H3" s="150">
        <f>H4+H166+H778+H1102</f>
        <v>6944185014</v>
      </c>
      <c r="I3" s="150">
        <f>I4+I166+I778+I1102</f>
        <v>8225167817</v>
      </c>
      <c r="J3" s="150">
        <f>J4+J166+J778+J1102</f>
        <v>8791737984</v>
      </c>
    </row>
    <row r="4" spans="1:10" s="147" customFormat="1" x14ac:dyDescent="0.2">
      <c r="A4" s="402" t="s">
        <v>649</v>
      </c>
      <c r="B4" s="427" t="s">
        <v>632</v>
      </c>
      <c r="C4" s="427"/>
      <c r="D4" s="427"/>
      <c r="E4" s="427"/>
      <c r="F4" s="427"/>
      <c r="G4" s="326"/>
      <c r="H4" s="151">
        <f>H5+H67+H80+H108+H128+H139+H147+H156</f>
        <v>129178086</v>
      </c>
      <c r="I4" s="151">
        <f t="shared" ref="I4:J4" si="0">I5+I67+I80+I108+I128+I139+I147+I156</f>
        <v>135912000</v>
      </c>
      <c r="J4" s="151">
        <f t="shared" si="0"/>
        <v>142070000</v>
      </c>
    </row>
    <row r="5" spans="1:10" s="152" customFormat="1" ht="45" x14ac:dyDescent="0.2">
      <c r="A5" s="309" t="s">
        <v>649</v>
      </c>
      <c r="B5" s="296" t="s">
        <v>13</v>
      </c>
      <c r="C5" s="297"/>
      <c r="D5" s="297"/>
      <c r="E5" s="298"/>
      <c r="F5" s="300" t="s">
        <v>85</v>
      </c>
      <c r="G5" s="301" t="s">
        <v>642</v>
      </c>
      <c r="H5" s="302">
        <f>H6+H15+H46+H51+H54+H61+H64</f>
        <v>86099086</v>
      </c>
      <c r="I5" s="302">
        <f t="shared" ref="I5:J5" si="1">I6+I15+I46+I51+I54+I61+I64</f>
        <v>90402000</v>
      </c>
      <c r="J5" s="302">
        <f t="shared" si="1"/>
        <v>91770000</v>
      </c>
    </row>
    <row r="6" spans="1:10" s="167" customFormat="1" x14ac:dyDescent="0.2">
      <c r="A6" s="390" t="s">
        <v>649</v>
      </c>
      <c r="B6" s="303" t="s">
        <v>13</v>
      </c>
      <c r="C6" s="286">
        <v>11</v>
      </c>
      <c r="D6" s="286"/>
      <c r="E6" s="287">
        <v>31</v>
      </c>
      <c r="F6" s="288"/>
      <c r="G6" s="289"/>
      <c r="H6" s="290">
        <f t="shared" ref="H6" si="2">H7+H11+H13</f>
        <v>61810000</v>
      </c>
      <c r="I6" s="290">
        <f t="shared" ref="I6" si="3">I7+I11+I13</f>
        <v>63500000</v>
      </c>
      <c r="J6" s="290">
        <f t="shared" ref="J6" si="4">J7+J11+J13</f>
        <v>64500000</v>
      </c>
    </row>
    <row r="7" spans="1:10" s="152" customFormat="1" x14ac:dyDescent="0.2">
      <c r="A7" s="181" t="s">
        <v>649</v>
      </c>
      <c r="B7" s="153" t="s">
        <v>13</v>
      </c>
      <c r="C7" s="154">
        <v>11</v>
      </c>
      <c r="D7" s="155"/>
      <c r="E7" s="156">
        <v>311</v>
      </c>
      <c r="F7" s="226"/>
      <c r="G7" s="157"/>
      <c r="H7" s="158">
        <f t="shared" ref="H7" si="5">SUM(H8:H10)</f>
        <v>51400000</v>
      </c>
      <c r="I7" s="158">
        <f t="shared" ref="I7" si="6">SUM(I8:I10)</f>
        <v>52900000</v>
      </c>
      <c r="J7" s="158">
        <f t="shared" ref="J7" si="7">SUM(J8:J10)</f>
        <v>53700000</v>
      </c>
    </row>
    <row r="8" spans="1:10" s="224" customFormat="1" ht="15" x14ac:dyDescent="0.2">
      <c r="A8" s="250" t="s">
        <v>649</v>
      </c>
      <c r="B8" s="217" t="s">
        <v>13</v>
      </c>
      <c r="C8" s="218">
        <v>11</v>
      </c>
      <c r="D8" s="219" t="s">
        <v>18</v>
      </c>
      <c r="E8" s="220">
        <v>3111</v>
      </c>
      <c r="F8" s="230" t="s">
        <v>19</v>
      </c>
      <c r="G8" s="221"/>
      <c r="H8" s="344">
        <v>49800000</v>
      </c>
      <c r="I8" s="245">
        <v>51200000</v>
      </c>
      <c r="J8" s="245">
        <v>52000000</v>
      </c>
    </row>
    <row r="9" spans="1:10" s="224" customFormat="1" ht="15" x14ac:dyDescent="0.2">
      <c r="A9" s="250" t="s">
        <v>649</v>
      </c>
      <c r="B9" s="217" t="s">
        <v>13</v>
      </c>
      <c r="C9" s="218">
        <v>11</v>
      </c>
      <c r="D9" s="219" t="s">
        <v>18</v>
      </c>
      <c r="E9" s="220">
        <v>3113</v>
      </c>
      <c r="F9" s="230" t="s">
        <v>20</v>
      </c>
      <c r="G9" s="221"/>
      <c r="H9" s="344">
        <v>900000</v>
      </c>
      <c r="I9" s="245">
        <v>900000</v>
      </c>
      <c r="J9" s="245">
        <v>900000</v>
      </c>
    </row>
    <row r="10" spans="1:10" s="224" customFormat="1" ht="15" x14ac:dyDescent="0.2">
      <c r="A10" s="250" t="s">
        <v>649</v>
      </c>
      <c r="B10" s="217" t="s">
        <v>13</v>
      </c>
      <c r="C10" s="218">
        <v>11</v>
      </c>
      <c r="D10" s="219" t="s">
        <v>18</v>
      </c>
      <c r="E10" s="220">
        <v>3114</v>
      </c>
      <c r="F10" s="230" t="s">
        <v>21</v>
      </c>
      <c r="G10" s="221"/>
      <c r="H10" s="344">
        <v>700000</v>
      </c>
      <c r="I10" s="245">
        <v>800000</v>
      </c>
      <c r="J10" s="245">
        <v>800000</v>
      </c>
    </row>
    <row r="11" spans="1:10" s="152" customFormat="1" x14ac:dyDescent="0.2">
      <c r="A11" s="181" t="s">
        <v>649</v>
      </c>
      <c r="B11" s="153" t="s">
        <v>13</v>
      </c>
      <c r="C11" s="154">
        <v>11</v>
      </c>
      <c r="D11" s="155"/>
      <c r="E11" s="156">
        <v>312</v>
      </c>
      <c r="F11" s="226"/>
      <c r="G11" s="157"/>
      <c r="H11" s="158">
        <f t="shared" ref="H11:J11" si="8">SUM(H12)</f>
        <v>1910000</v>
      </c>
      <c r="I11" s="247">
        <f t="shared" si="8"/>
        <v>2000000</v>
      </c>
      <c r="J11" s="247">
        <f t="shared" si="8"/>
        <v>2000000</v>
      </c>
    </row>
    <row r="12" spans="1:10" s="224" customFormat="1" ht="15" x14ac:dyDescent="0.2">
      <c r="A12" s="250" t="s">
        <v>649</v>
      </c>
      <c r="B12" s="217" t="s">
        <v>13</v>
      </c>
      <c r="C12" s="218">
        <v>11</v>
      </c>
      <c r="D12" s="219" t="s">
        <v>18</v>
      </c>
      <c r="E12" s="220">
        <v>3121</v>
      </c>
      <c r="F12" s="230" t="s">
        <v>22</v>
      </c>
      <c r="G12" s="221"/>
      <c r="H12" s="345">
        <v>1910000</v>
      </c>
      <c r="I12" s="245">
        <v>2000000</v>
      </c>
      <c r="J12" s="245">
        <v>2000000</v>
      </c>
    </row>
    <row r="13" spans="1:10" s="152" customFormat="1" x14ac:dyDescent="0.2">
      <c r="A13" s="181" t="s">
        <v>649</v>
      </c>
      <c r="B13" s="153" t="s">
        <v>13</v>
      </c>
      <c r="C13" s="154">
        <v>11</v>
      </c>
      <c r="D13" s="155"/>
      <c r="E13" s="156">
        <v>313</v>
      </c>
      <c r="F13" s="226"/>
      <c r="G13" s="157"/>
      <c r="H13" s="158">
        <f t="shared" ref="H13:J13" si="9">SUM(H14:H14)</f>
        <v>8500000</v>
      </c>
      <c r="I13" s="247">
        <f t="shared" si="9"/>
        <v>8600000</v>
      </c>
      <c r="J13" s="247">
        <f t="shared" si="9"/>
        <v>8800000</v>
      </c>
    </row>
    <row r="14" spans="1:10" s="224" customFormat="1" ht="15" x14ac:dyDescent="0.2">
      <c r="A14" s="250" t="s">
        <v>649</v>
      </c>
      <c r="B14" s="217" t="s">
        <v>13</v>
      </c>
      <c r="C14" s="218">
        <v>11</v>
      </c>
      <c r="D14" s="219" t="s">
        <v>18</v>
      </c>
      <c r="E14" s="220">
        <v>3132</v>
      </c>
      <c r="F14" s="230" t="s">
        <v>280</v>
      </c>
      <c r="G14" s="221"/>
      <c r="H14" s="345">
        <v>8500000</v>
      </c>
      <c r="I14" s="245">
        <v>8600000</v>
      </c>
      <c r="J14" s="245">
        <v>8800000</v>
      </c>
    </row>
    <row r="15" spans="1:10" s="166" customFormat="1" x14ac:dyDescent="0.2">
      <c r="A15" s="390" t="s">
        <v>649</v>
      </c>
      <c r="B15" s="303" t="s">
        <v>13</v>
      </c>
      <c r="C15" s="286">
        <v>11</v>
      </c>
      <c r="D15" s="286"/>
      <c r="E15" s="287">
        <v>32</v>
      </c>
      <c r="F15" s="288"/>
      <c r="G15" s="289"/>
      <c r="H15" s="290">
        <f t="shared" ref="H15" si="10">H16+H21+H27+H37+H39</f>
        <v>22494086</v>
      </c>
      <c r="I15" s="290">
        <f t="shared" ref="I15" si="11">I16+I21+I27+I37+I39</f>
        <v>24882000</v>
      </c>
      <c r="J15" s="290">
        <f t="shared" ref="J15" si="12">J16+J21+J27+J37+J39</f>
        <v>25220000</v>
      </c>
    </row>
    <row r="16" spans="1:10" s="152" customFormat="1" x14ac:dyDescent="0.2">
      <c r="A16" s="181" t="s">
        <v>649</v>
      </c>
      <c r="B16" s="153" t="s">
        <v>13</v>
      </c>
      <c r="C16" s="154">
        <v>11</v>
      </c>
      <c r="D16" s="155"/>
      <c r="E16" s="156">
        <v>321</v>
      </c>
      <c r="F16" s="226"/>
      <c r="G16" s="157"/>
      <c r="H16" s="247">
        <f t="shared" ref="H16" si="13">SUM(H17:H20)</f>
        <v>4830000</v>
      </c>
      <c r="I16" s="247">
        <f t="shared" ref="I16" si="14">SUM(I17:I20)</f>
        <v>5930000</v>
      </c>
      <c r="J16" s="247">
        <f t="shared" ref="J16" si="15">SUM(J17:J20)</f>
        <v>6200000</v>
      </c>
    </row>
    <row r="17" spans="1:10" s="224" customFormat="1" ht="15" x14ac:dyDescent="0.2">
      <c r="A17" s="250" t="s">
        <v>649</v>
      </c>
      <c r="B17" s="217" t="s">
        <v>13</v>
      </c>
      <c r="C17" s="218">
        <v>11</v>
      </c>
      <c r="D17" s="219" t="s">
        <v>18</v>
      </c>
      <c r="E17" s="220">
        <v>3211</v>
      </c>
      <c r="F17" s="230" t="s">
        <v>110</v>
      </c>
      <c r="G17" s="221"/>
      <c r="H17" s="223">
        <v>2200000</v>
      </c>
      <c r="I17" s="245">
        <v>3000000</v>
      </c>
      <c r="J17" s="245">
        <v>3000000</v>
      </c>
    </row>
    <row r="18" spans="1:10" s="224" customFormat="1" ht="30" x14ac:dyDescent="0.2">
      <c r="A18" s="250" t="s">
        <v>649</v>
      </c>
      <c r="B18" s="217" t="s">
        <v>13</v>
      </c>
      <c r="C18" s="218">
        <v>11</v>
      </c>
      <c r="D18" s="219" t="s">
        <v>18</v>
      </c>
      <c r="E18" s="220">
        <v>3212</v>
      </c>
      <c r="F18" s="230" t="s">
        <v>111</v>
      </c>
      <c r="G18" s="221"/>
      <c r="H18" s="345">
        <v>2200000</v>
      </c>
      <c r="I18" s="245">
        <v>2400000</v>
      </c>
      <c r="J18" s="245">
        <v>2600000</v>
      </c>
    </row>
    <row r="19" spans="1:10" s="224" customFormat="1" ht="15" x14ac:dyDescent="0.2">
      <c r="A19" s="250" t="s">
        <v>649</v>
      </c>
      <c r="B19" s="217" t="s">
        <v>13</v>
      </c>
      <c r="C19" s="218">
        <v>11</v>
      </c>
      <c r="D19" s="219" t="s">
        <v>18</v>
      </c>
      <c r="E19" s="220">
        <v>3213</v>
      </c>
      <c r="F19" s="230" t="s">
        <v>112</v>
      </c>
      <c r="G19" s="221"/>
      <c r="H19" s="223">
        <v>230000</v>
      </c>
      <c r="I19" s="245">
        <v>330000</v>
      </c>
      <c r="J19" s="245">
        <v>400000</v>
      </c>
    </row>
    <row r="20" spans="1:10" s="224" customFormat="1" ht="15" x14ac:dyDescent="0.2">
      <c r="A20" s="250" t="s">
        <v>649</v>
      </c>
      <c r="B20" s="217" t="s">
        <v>13</v>
      </c>
      <c r="C20" s="218">
        <v>11</v>
      </c>
      <c r="D20" s="219" t="s">
        <v>18</v>
      </c>
      <c r="E20" s="220">
        <v>3214</v>
      </c>
      <c r="F20" s="230" t="s">
        <v>234</v>
      </c>
      <c r="G20" s="221"/>
      <c r="H20" s="345">
        <v>200000</v>
      </c>
      <c r="I20" s="245">
        <v>200000</v>
      </c>
      <c r="J20" s="245">
        <v>200000</v>
      </c>
    </row>
    <row r="21" spans="1:10" s="167" customFormat="1" x14ac:dyDescent="0.2">
      <c r="A21" s="181" t="s">
        <v>649</v>
      </c>
      <c r="B21" s="153" t="s">
        <v>13</v>
      </c>
      <c r="C21" s="154">
        <v>11</v>
      </c>
      <c r="D21" s="155"/>
      <c r="E21" s="156">
        <v>322</v>
      </c>
      <c r="F21" s="226"/>
      <c r="G21" s="157"/>
      <c r="H21" s="247">
        <f t="shared" ref="H21" si="16">SUM(H22:H26)</f>
        <v>7180000</v>
      </c>
      <c r="I21" s="247">
        <f t="shared" ref="I21" si="17">SUM(I22:I26)</f>
        <v>7172000</v>
      </c>
      <c r="J21" s="247">
        <f t="shared" ref="J21" si="18">SUM(J22:J26)</f>
        <v>7150000</v>
      </c>
    </row>
    <row r="22" spans="1:10" s="224" customFormat="1" ht="15" x14ac:dyDescent="0.2">
      <c r="A22" s="250" t="s">
        <v>649</v>
      </c>
      <c r="B22" s="217" t="s">
        <v>13</v>
      </c>
      <c r="C22" s="218">
        <v>11</v>
      </c>
      <c r="D22" s="219" t="s">
        <v>18</v>
      </c>
      <c r="E22" s="220">
        <v>3221</v>
      </c>
      <c r="F22" s="230" t="s">
        <v>146</v>
      </c>
      <c r="G22" s="221"/>
      <c r="H22" s="223">
        <v>850000</v>
      </c>
      <c r="I22" s="245">
        <v>872000</v>
      </c>
      <c r="J22" s="245">
        <v>850000</v>
      </c>
    </row>
    <row r="23" spans="1:10" s="224" customFormat="1" ht="15" x14ac:dyDescent="0.2">
      <c r="A23" s="250" t="s">
        <v>649</v>
      </c>
      <c r="B23" s="217" t="s">
        <v>13</v>
      </c>
      <c r="C23" s="218">
        <v>11</v>
      </c>
      <c r="D23" s="219" t="s">
        <v>18</v>
      </c>
      <c r="E23" s="220">
        <v>3223</v>
      </c>
      <c r="F23" s="230" t="s">
        <v>115</v>
      </c>
      <c r="G23" s="221"/>
      <c r="H23" s="223">
        <v>5650000</v>
      </c>
      <c r="I23" s="245">
        <v>5500000</v>
      </c>
      <c r="J23" s="245">
        <v>5500000</v>
      </c>
    </row>
    <row r="24" spans="1:10" s="224" customFormat="1" ht="30" x14ac:dyDescent="0.2">
      <c r="A24" s="250" t="s">
        <v>649</v>
      </c>
      <c r="B24" s="217" t="s">
        <v>13</v>
      </c>
      <c r="C24" s="218">
        <v>11</v>
      </c>
      <c r="D24" s="219" t="s">
        <v>18</v>
      </c>
      <c r="E24" s="220">
        <v>3224</v>
      </c>
      <c r="F24" s="230" t="s">
        <v>144</v>
      </c>
      <c r="G24" s="221"/>
      <c r="H24" s="223">
        <v>400000</v>
      </c>
      <c r="I24" s="245">
        <v>450000</v>
      </c>
      <c r="J24" s="245">
        <v>450000</v>
      </c>
    </row>
    <row r="25" spans="1:10" s="224" customFormat="1" ht="15" x14ac:dyDescent="0.2">
      <c r="A25" s="250" t="s">
        <v>649</v>
      </c>
      <c r="B25" s="217" t="s">
        <v>13</v>
      </c>
      <c r="C25" s="218">
        <v>11</v>
      </c>
      <c r="D25" s="219" t="s">
        <v>18</v>
      </c>
      <c r="E25" s="220">
        <v>3225</v>
      </c>
      <c r="F25" s="230" t="s">
        <v>151</v>
      </c>
      <c r="G25" s="221"/>
      <c r="H25" s="223">
        <v>50000</v>
      </c>
      <c r="I25" s="245">
        <v>100000</v>
      </c>
      <c r="J25" s="245">
        <v>100000</v>
      </c>
    </row>
    <row r="26" spans="1:10" s="224" customFormat="1" ht="15" x14ac:dyDescent="0.2">
      <c r="A26" s="250" t="s">
        <v>649</v>
      </c>
      <c r="B26" s="217" t="s">
        <v>13</v>
      </c>
      <c r="C26" s="218">
        <v>11</v>
      </c>
      <c r="D26" s="219" t="s">
        <v>18</v>
      </c>
      <c r="E26" s="220">
        <v>3227</v>
      </c>
      <c r="F26" s="230" t="s">
        <v>235</v>
      </c>
      <c r="G26" s="221"/>
      <c r="H26" s="223">
        <v>230000</v>
      </c>
      <c r="I26" s="245">
        <v>250000</v>
      </c>
      <c r="J26" s="245">
        <v>250000</v>
      </c>
    </row>
    <row r="27" spans="1:10" s="167" customFormat="1" x14ac:dyDescent="0.2">
      <c r="A27" s="181" t="s">
        <v>649</v>
      </c>
      <c r="B27" s="153" t="s">
        <v>13</v>
      </c>
      <c r="C27" s="154">
        <v>11</v>
      </c>
      <c r="D27" s="155"/>
      <c r="E27" s="156">
        <v>323</v>
      </c>
      <c r="F27" s="226"/>
      <c r="G27" s="157"/>
      <c r="H27" s="247">
        <f t="shared" ref="H27" si="19">SUM(H28:H36)</f>
        <v>8779086</v>
      </c>
      <c r="I27" s="247">
        <f t="shared" ref="I27" si="20">SUM(I28:I36)</f>
        <v>9710000</v>
      </c>
      <c r="J27" s="247">
        <f t="shared" ref="J27" si="21">SUM(J28:J36)</f>
        <v>9790000</v>
      </c>
    </row>
    <row r="28" spans="1:10" s="224" customFormat="1" ht="15" x14ac:dyDescent="0.2">
      <c r="A28" s="250" t="s">
        <v>649</v>
      </c>
      <c r="B28" s="217" t="s">
        <v>13</v>
      </c>
      <c r="C28" s="218">
        <v>11</v>
      </c>
      <c r="D28" s="219" t="s">
        <v>18</v>
      </c>
      <c r="E28" s="220">
        <v>3231</v>
      </c>
      <c r="F28" s="230" t="s">
        <v>117</v>
      </c>
      <c r="G28" s="221"/>
      <c r="H28" s="223">
        <v>2000000</v>
      </c>
      <c r="I28" s="245">
        <v>2100000</v>
      </c>
      <c r="J28" s="245">
        <v>2100000</v>
      </c>
    </row>
    <row r="29" spans="1:10" s="224" customFormat="1" ht="15" x14ac:dyDescent="0.2">
      <c r="A29" s="250" t="s">
        <v>649</v>
      </c>
      <c r="B29" s="217" t="s">
        <v>13</v>
      </c>
      <c r="C29" s="218">
        <v>11</v>
      </c>
      <c r="D29" s="219" t="s">
        <v>18</v>
      </c>
      <c r="E29" s="220">
        <v>3232</v>
      </c>
      <c r="F29" s="230" t="s">
        <v>118</v>
      </c>
      <c r="G29" s="221"/>
      <c r="H29" s="223">
        <v>400000</v>
      </c>
      <c r="I29" s="245">
        <v>500000</v>
      </c>
      <c r="J29" s="245">
        <v>600000</v>
      </c>
    </row>
    <row r="30" spans="1:10" s="224" customFormat="1" ht="15" x14ac:dyDescent="0.2">
      <c r="A30" s="250" t="s">
        <v>649</v>
      </c>
      <c r="B30" s="217" t="s">
        <v>13</v>
      </c>
      <c r="C30" s="218">
        <v>11</v>
      </c>
      <c r="D30" s="219" t="s">
        <v>18</v>
      </c>
      <c r="E30" s="220">
        <v>3233</v>
      </c>
      <c r="F30" s="230" t="s">
        <v>119</v>
      </c>
      <c r="G30" s="221"/>
      <c r="H30" s="223">
        <v>850000</v>
      </c>
      <c r="I30" s="245">
        <v>900000</v>
      </c>
      <c r="J30" s="245">
        <v>900000</v>
      </c>
    </row>
    <row r="31" spans="1:10" s="224" customFormat="1" ht="15" x14ac:dyDescent="0.2">
      <c r="A31" s="250" t="s">
        <v>649</v>
      </c>
      <c r="B31" s="217" t="s">
        <v>13</v>
      </c>
      <c r="C31" s="218">
        <v>11</v>
      </c>
      <c r="D31" s="219" t="s">
        <v>18</v>
      </c>
      <c r="E31" s="220">
        <v>3234</v>
      </c>
      <c r="F31" s="230" t="s">
        <v>120</v>
      </c>
      <c r="G31" s="221"/>
      <c r="H31" s="223">
        <v>700000</v>
      </c>
      <c r="I31" s="245">
        <v>700000</v>
      </c>
      <c r="J31" s="245">
        <v>700000</v>
      </c>
    </row>
    <row r="32" spans="1:10" s="224" customFormat="1" ht="15" x14ac:dyDescent="0.2">
      <c r="A32" s="250" t="s">
        <v>649</v>
      </c>
      <c r="B32" s="217" t="s">
        <v>13</v>
      </c>
      <c r="C32" s="218">
        <v>11</v>
      </c>
      <c r="D32" s="219" t="s">
        <v>18</v>
      </c>
      <c r="E32" s="220">
        <v>3235</v>
      </c>
      <c r="F32" s="230" t="s">
        <v>42</v>
      </c>
      <c r="G32" s="221"/>
      <c r="H32" s="223">
        <v>500000</v>
      </c>
      <c r="I32" s="245">
        <v>550000</v>
      </c>
      <c r="J32" s="245">
        <v>550000</v>
      </c>
    </row>
    <row r="33" spans="1:10" s="224" customFormat="1" ht="15" x14ac:dyDescent="0.2">
      <c r="A33" s="250" t="s">
        <v>649</v>
      </c>
      <c r="B33" s="217" t="s">
        <v>13</v>
      </c>
      <c r="C33" s="218">
        <v>11</v>
      </c>
      <c r="D33" s="219" t="s">
        <v>18</v>
      </c>
      <c r="E33" s="220">
        <v>3236</v>
      </c>
      <c r="F33" s="230" t="s">
        <v>121</v>
      </c>
      <c r="G33" s="221"/>
      <c r="H33" s="223">
        <v>270000</v>
      </c>
      <c r="I33" s="245">
        <v>270000</v>
      </c>
      <c r="J33" s="245">
        <v>250000</v>
      </c>
    </row>
    <row r="34" spans="1:10" s="224" customFormat="1" ht="15" x14ac:dyDescent="0.2">
      <c r="A34" s="250" t="s">
        <v>649</v>
      </c>
      <c r="B34" s="217" t="s">
        <v>13</v>
      </c>
      <c r="C34" s="218">
        <v>11</v>
      </c>
      <c r="D34" s="219" t="s">
        <v>18</v>
      </c>
      <c r="E34" s="220">
        <v>3237</v>
      </c>
      <c r="F34" s="230" t="s">
        <v>36</v>
      </c>
      <c r="G34" s="221"/>
      <c r="H34" s="223">
        <v>1000000</v>
      </c>
      <c r="I34" s="245">
        <v>1400000</v>
      </c>
      <c r="J34" s="245">
        <v>1400000</v>
      </c>
    </row>
    <row r="35" spans="1:10" s="224" customFormat="1" ht="15" x14ac:dyDescent="0.2">
      <c r="A35" s="250" t="s">
        <v>649</v>
      </c>
      <c r="B35" s="217" t="s">
        <v>13</v>
      </c>
      <c r="C35" s="218">
        <v>11</v>
      </c>
      <c r="D35" s="219" t="s">
        <v>18</v>
      </c>
      <c r="E35" s="220">
        <v>3238</v>
      </c>
      <c r="F35" s="230" t="s">
        <v>122</v>
      </c>
      <c r="G35" s="221"/>
      <c r="H35" s="345">
        <v>490000</v>
      </c>
      <c r="I35" s="245">
        <v>490000</v>
      </c>
      <c r="J35" s="245">
        <v>490000</v>
      </c>
    </row>
    <row r="36" spans="1:10" s="224" customFormat="1" ht="15" x14ac:dyDescent="0.2">
      <c r="A36" s="250" t="s">
        <v>649</v>
      </c>
      <c r="B36" s="217" t="s">
        <v>13</v>
      </c>
      <c r="C36" s="218">
        <v>11</v>
      </c>
      <c r="D36" s="219" t="s">
        <v>18</v>
      </c>
      <c r="E36" s="220">
        <v>3239</v>
      </c>
      <c r="F36" s="230" t="s">
        <v>41</v>
      </c>
      <c r="G36" s="221"/>
      <c r="H36" s="223">
        <v>2569086</v>
      </c>
      <c r="I36" s="245">
        <v>2800000</v>
      </c>
      <c r="J36" s="245">
        <v>2800000</v>
      </c>
    </row>
    <row r="37" spans="1:10" s="167" customFormat="1" x14ac:dyDescent="0.2">
      <c r="A37" s="181" t="s">
        <v>649</v>
      </c>
      <c r="B37" s="153" t="s">
        <v>13</v>
      </c>
      <c r="C37" s="154">
        <v>11</v>
      </c>
      <c r="D37" s="155"/>
      <c r="E37" s="156">
        <v>324</v>
      </c>
      <c r="F37" s="226"/>
      <c r="G37" s="157"/>
      <c r="H37" s="247">
        <f t="shared" ref="H37:J37" si="22">SUM(H38)</f>
        <v>200000</v>
      </c>
      <c r="I37" s="247">
        <f t="shared" si="22"/>
        <v>200000</v>
      </c>
      <c r="J37" s="247">
        <f t="shared" si="22"/>
        <v>200000</v>
      </c>
    </row>
    <row r="38" spans="1:10" s="224" customFormat="1" ht="30" x14ac:dyDescent="0.2">
      <c r="A38" s="250" t="s">
        <v>649</v>
      </c>
      <c r="B38" s="217" t="s">
        <v>13</v>
      </c>
      <c r="C38" s="218">
        <v>11</v>
      </c>
      <c r="D38" s="219" t="s">
        <v>18</v>
      </c>
      <c r="E38" s="220">
        <v>3241</v>
      </c>
      <c r="F38" s="230" t="s">
        <v>238</v>
      </c>
      <c r="G38" s="221"/>
      <c r="H38" s="223">
        <v>200000</v>
      </c>
      <c r="I38" s="245">
        <v>200000</v>
      </c>
      <c r="J38" s="245">
        <v>200000</v>
      </c>
    </row>
    <row r="39" spans="1:10" s="167" customFormat="1" x14ac:dyDescent="0.2">
      <c r="A39" s="181" t="s">
        <v>649</v>
      </c>
      <c r="B39" s="153" t="s">
        <v>13</v>
      </c>
      <c r="C39" s="154">
        <v>11</v>
      </c>
      <c r="D39" s="155"/>
      <c r="E39" s="156">
        <v>329</v>
      </c>
      <c r="F39" s="226"/>
      <c r="G39" s="157"/>
      <c r="H39" s="247">
        <f t="shared" ref="H39" si="23">SUM(H40:H45)</f>
        <v>1505000</v>
      </c>
      <c r="I39" s="247">
        <f t="shared" ref="I39" si="24">SUM(I40:I45)</f>
        <v>1870000</v>
      </c>
      <c r="J39" s="247">
        <f t="shared" ref="J39" si="25">SUM(J40:J45)</f>
        <v>1880000</v>
      </c>
    </row>
    <row r="40" spans="1:10" s="224" customFormat="1" ht="30" x14ac:dyDescent="0.2">
      <c r="A40" s="250" t="s">
        <v>649</v>
      </c>
      <c r="B40" s="217" t="s">
        <v>13</v>
      </c>
      <c r="C40" s="218">
        <v>11</v>
      </c>
      <c r="D40" s="219" t="s">
        <v>18</v>
      </c>
      <c r="E40" s="220">
        <v>3291</v>
      </c>
      <c r="F40" s="230" t="s">
        <v>152</v>
      </c>
      <c r="G40" s="221"/>
      <c r="H40" s="223">
        <v>165000</v>
      </c>
      <c r="I40" s="245">
        <v>280000</v>
      </c>
      <c r="J40" s="245">
        <v>280000</v>
      </c>
    </row>
    <row r="41" spans="1:10" s="224" customFormat="1" ht="15" x14ac:dyDescent="0.2">
      <c r="A41" s="250" t="s">
        <v>649</v>
      </c>
      <c r="B41" s="217" t="s">
        <v>13</v>
      </c>
      <c r="C41" s="218">
        <v>11</v>
      </c>
      <c r="D41" s="219" t="s">
        <v>18</v>
      </c>
      <c r="E41" s="220">
        <v>3292</v>
      </c>
      <c r="F41" s="230" t="s">
        <v>123</v>
      </c>
      <c r="G41" s="221"/>
      <c r="H41" s="223">
        <v>150000</v>
      </c>
      <c r="I41" s="245">
        <v>150000</v>
      </c>
      <c r="J41" s="245">
        <v>150000</v>
      </c>
    </row>
    <row r="42" spans="1:10" s="224" customFormat="1" ht="15" x14ac:dyDescent="0.2">
      <c r="A42" s="250" t="s">
        <v>649</v>
      </c>
      <c r="B42" s="217" t="s">
        <v>13</v>
      </c>
      <c r="C42" s="218">
        <v>11</v>
      </c>
      <c r="D42" s="219" t="s">
        <v>18</v>
      </c>
      <c r="E42" s="220">
        <v>3293</v>
      </c>
      <c r="F42" s="230" t="s">
        <v>124</v>
      </c>
      <c r="G42" s="221"/>
      <c r="H42" s="223">
        <v>250000</v>
      </c>
      <c r="I42" s="245">
        <v>500000</v>
      </c>
      <c r="J42" s="245">
        <v>500000</v>
      </c>
    </row>
    <row r="43" spans="1:10" s="224" customFormat="1" ht="15" x14ac:dyDescent="0.2">
      <c r="A43" s="250" t="s">
        <v>649</v>
      </c>
      <c r="B43" s="217" t="s">
        <v>13</v>
      </c>
      <c r="C43" s="218">
        <v>11</v>
      </c>
      <c r="D43" s="219" t="s">
        <v>18</v>
      </c>
      <c r="E43" s="220">
        <v>3294</v>
      </c>
      <c r="F43" s="230" t="s">
        <v>611</v>
      </c>
      <c r="G43" s="221"/>
      <c r="H43" s="345">
        <v>580000</v>
      </c>
      <c r="I43" s="245">
        <v>580000</v>
      </c>
      <c r="J43" s="245">
        <v>580000</v>
      </c>
    </row>
    <row r="44" spans="1:10" s="224" customFormat="1" ht="15" x14ac:dyDescent="0.2">
      <c r="A44" s="250" t="s">
        <v>649</v>
      </c>
      <c r="B44" s="217" t="s">
        <v>13</v>
      </c>
      <c r="C44" s="218">
        <v>11</v>
      </c>
      <c r="D44" s="219" t="s">
        <v>18</v>
      </c>
      <c r="E44" s="220">
        <v>3295</v>
      </c>
      <c r="F44" s="230" t="s">
        <v>237</v>
      </c>
      <c r="G44" s="221"/>
      <c r="H44" s="223">
        <v>260000</v>
      </c>
      <c r="I44" s="245">
        <v>260000</v>
      </c>
      <c r="J44" s="245">
        <v>270000</v>
      </c>
    </row>
    <row r="45" spans="1:10" s="224" customFormat="1" ht="15" x14ac:dyDescent="0.2">
      <c r="A45" s="250" t="s">
        <v>649</v>
      </c>
      <c r="B45" s="217" t="s">
        <v>13</v>
      </c>
      <c r="C45" s="218">
        <v>11</v>
      </c>
      <c r="D45" s="219" t="s">
        <v>18</v>
      </c>
      <c r="E45" s="220">
        <v>3299</v>
      </c>
      <c r="F45" s="230" t="s">
        <v>125</v>
      </c>
      <c r="G45" s="221"/>
      <c r="H45" s="223">
        <v>100000</v>
      </c>
      <c r="I45" s="245">
        <v>100000</v>
      </c>
      <c r="J45" s="245">
        <v>100000</v>
      </c>
    </row>
    <row r="46" spans="1:10" s="166" customFormat="1" x14ac:dyDescent="0.2">
      <c r="A46" s="390" t="s">
        <v>649</v>
      </c>
      <c r="B46" s="303" t="s">
        <v>13</v>
      </c>
      <c r="C46" s="286">
        <v>11</v>
      </c>
      <c r="D46" s="286"/>
      <c r="E46" s="287">
        <v>34</v>
      </c>
      <c r="F46" s="288"/>
      <c r="G46" s="289"/>
      <c r="H46" s="290">
        <f t="shared" ref="H46:J46" si="26">H47</f>
        <v>55000</v>
      </c>
      <c r="I46" s="290">
        <f t="shared" si="26"/>
        <v>70000</v>
      </c>
      <c r="J46" s="290">
        <f t="shared" si="26"/>
        <v>70000</v>
      </c>
    </row>
    <row r="47" spans="1:10" s="167" customFormat="1" x14ac:dyDescent="0.2">
      <c r="A47" s="181" t="s">
        <v>649</v>
      </c>
      <c r="B47" s="153" t="s">
        <v>13</v>
      </c>
      <c r="C47" s="154">
        <v>11</v>
      </c>
      <c r="D47" s="155"/>
      <c r="E47" s="156">
        <v>343</v>
      </c>
      <c r="F47" s="226"/>
      <c r="G47" s="157"/>
      <c r="H47" s="247">
        <f t="shared" ref="H47" si="27">SUM(H48:H50)</f>
        <v>55000</v>
      </c>
      <c r="I47" s="247">
        <f t="shared" ref="I47" si="28">SUM(I48:I50)</f>
        <v>70000</v>
      </c>
      <c r="J47" s="247">
        <f t="shared" ref="J47" si="29">SUM(J48:J50)</f>
        <v>70000</v>
      </c>
    </row>
    <row r="48" spans="1:10" s="224" customFormat="1" ht="15" x14ac:dyDescent="0.2">
      <c r="A48" s="250" t="s">
        <v>649</v>
      </c>
      <c r="B48" s="217" t="s">
        <v>13</v>
      </c>
      <c r="C48" s="218">
        <v>11</v>
      </c>
      <c r="D48" s="219" t="s">
        <v>18</v>
      </c>
      <c r="E48" s="220">
        <v>3431</v>
      </c>
      <c r="F48" s="230" t="s">
        <v>153</v>
      </c>
      <c r="G48" s="221"/>
      <c r="H48" s="223">
        <v>30000</v>
      </c>
      <c r="I48" s="245">
        <v>30000</v>
      </c>
      <c r="J48" s="245">
        <v>30000</v>
      </c>
    </row>
    <row r="49" spans="1:10" s="224" customFormat="1" ht="15" x14ac:dyDescent="0.2">
      <c r="A49" s="250" t="s">
        <v>649</v>
      </c>
      <c r="B49" s="217" t="s">
        <v>13</v>
      </c>
      <c r="C49" s="218">
        <v>11</v>
      </c>
      <c r="D49" s="219" t="s">
        <v>18</v>
      </c>
      <c r="E49" s="220">
        <v>3433</v>
      </c>
      <c r="F49" s="230" t="s">
        <v>126</v>
      </c>
      <c r="G49" s="221"/>
      <c r="H49" s="223">
        <v>20000</v>
      </c>
      <c r="I49" s="245">
        <v>25000</v>
      </c>
      <c r="J49" s="245">
        <v>25000</v>
      </c>
    </row>
    <row r="50" spans="1:10" s="224" customFormat="1" ht="15" x14ac:dyDescent="0.2">
      <c r="A50" s="250" t="s">
        <v>649</v>
      </c>
      <c r="B50" s="217" t="s">
        <v>13</v>
      </c>
      <c r="C50" s="218">
        <v>11</v>
      </c>
      <c r="D50" s="219" t="s">
        <v>18</v>
      </c>
      <c r="E50" s="220">
        <v>3434</v>
      </c>
      <c r="F50" s="230" t="s">
        <v>127</v>
      </c>
      <c r="G50" s="221"/>
      <c r="H50" s="223">
        <v>5000</v>
      </c>
      <c r="I50" s="245">
        <v>15000</v>
      </c>
      <c r="J50" s="245">
        <v>15000</v>
      </c>
    </row>
    <row r="51" spans="1:10" s="166" customFormat="1" x14ac:dyDescent="0.2">
      <c r="A51" s="390" t="s">
        <v>649</v>
      </c>
      <c r="B51" s="303" t="s">
        <v>13</v>
      </c>
      <c r="C51" s="286">
        <v>11</v>
      </c>
      <c r="D51" s="286"/>
      <c r="E51" s="287">
        <v>37</v>
      </c>
      <c r="F51" s="288"/>
      <c r="G51" s="289"/>
      <c r="H51" s="290">
        <f t="shared" ref="H51:J51" si="30">H52</f>
        <v>120000</v>
      </c>
      <c r="I51" s="290">
        <f t="shared" si="30"/>
        <v>150000</v>
      </c>
      <c r="J51" s="290">
        <f t="shared" si="30"/>
        <v>180000</v>
      </c>
    </row>
    <row r="52" spans="1:10" s="152" customFormat="1" x14ac:dyDescent="0.2">
      <c r="A52" s="181" t="s">
        <v>649</v>
      </c>
      <c r="B52" s="153" t="s">
        <v>13</v>
      </c>
      <c r="C52" s="154">
        <v>11</v>
      </c>
      <c r="D52" s="155"/>
      <c r="E52" s="156">
        <v>372</v>
      </c>
      <c r="F52" s="226"/>
      <c r="G52" s="157"/>
      <c r="H52" s="247">
        <f t="shared" ref="H52:J52" si="31">SUM(H53)</f>
        <v>120000</v>
      </c>
      <c r="I52" s="247">
        <f t="shared" si="31"/>
        <v>150000</v>
      </c>
      <c r="J52" s="247">
        <f t="shared" si="31"/>
        <v>180000</v>
      </c>
    </row>
    <row r="53" spans="1:10" s="224" customFormat="1" ht="15" x14ac:dyDescent="0.2">
      <c r="A53" s="250" t="s">
        <v>649</v>
      </c>
      <c r="B53" s="217" t="s">
        <v>13</v>
      </c>
      <c r="C53" s="218">
        <v>11</v>
      </c>
      <c r="D53" s="219" t="s">
        <v>18</v>
      </c>
      <c r="E53" s="220">
        <v>3721</v>
      </c>
      <c r="F53" s="230" t="s">
        <v>149</v>
      </c>
      <c r="G53" s="221"/>
      <c r="H53" s="223">
        <v>120000</v>
      </c>
      <c r="I53" s="245">
        <v>150000</v>
      </c>
      <c r="J53" s="245">
        <v>180000</v>
      </c>
    </row>
    <row r="54" spans="1:10" x14ac:dyDescent="0.2">
      <c r="A54" s="390" t="s">
        <v>649</v>
      </c>
      <c r="B54" s="303" t="s">
        <v>13</v>
      </c>
      <c r="C54" s="286">
        <v>11</v>
      </c>
      <c r="D54" s="286"/>
      <c r="E54" s="287">
        <v>42</v>
      </c>
      <c r="F54" s="288"/>
      <c r="G54" s="289"/>
      <c r="H54" s="290">
        <f t="shared" ref="H54:J54" si="32">H55</f>
        <v>1390000</v>
      </c>
      <c r="I54" s="290">
        <f t="shared" si="32"/>
        <v>1570000</v>
      </c>
      <c r="J54" s="290">
        <f t="shared" si="32"/>
        <v>1570000</v>
      </c>
    </row>
    <row r="55" spans="1:10" s="152" customFormat="1" x14ac:dyDescent="0.2">
      <c r="A55" s="181" t="s">
        <v>649</v>
      </c>
      <c r="B55" s="153" t="s">
        <v>13</v>
      </c>
      <c r="C55" s="154">
        <v>11</v>
      </c>
      <c r="D55" s="155"/>
      <c r="E55" s="156">
        <v>422</v>
      </c>
      <c r="F55" s="226"/>
      <c r="G55" s="157"/>
      <c r="H55" s="247">
        <f t="shared" ref="H55" si="33">SUM(H56:H60)</f>
        <v>1390000</v>
      </c>
      <c r="I55" s="247">
        <f t="shared" ref="I55" si="34">SUM(I56:I60)</f>
        <v>1570000</v>
      </c>
      <c r="J55" s="247">
        <f t="shared" ref="J55" si="35">SUM(J56:J60)</f>
        <v>1570000</v>
      </c>
    </row>
    <row r="56" spans="1:10" s="224" customFormat="1" ht="15" x14ac:dyDescent="0.2">
      <c r="A56" s="250" t="s">
        <v>649</v>
      </c>
      <c r="B56" s="217" t="s">
        <v>13</v>
      </c>
      <c r="C56" s="218">
        <v>11</v>
      </c>
      <c r="D56" s="219" t="s">
        <v>18</v>
      </c>
      <c r="E56" s="220">
        <v>4221</v>
      </c>
      <c r="F56" s="230" t="s">
        <v>129</v>
      </c>
      <c r="G56" s="221"/>
      <c r="H56" s="223">
        <v>330000</v>
      </c>
      <c r="I56" s="245">
        <v>350000</v>
      </c>
      <c r="J56" s="245">
        <v>350000</v>
      </c>
    </row>
    <row r="57" spans="1:10" s="224" customFormat="1" ht="15" x14ac:dyDescent="0.2">
      <c r="A57" s="250" t="s">
        <v>649</v>
      </c>
      <c r="B57" s="217" t="s">
        <v>13</v>
      </c>
      <c r="C57" s="218">
        <v>11</v>
      </c>
      <c r="D57" s="219" t="s">
        <v>18</v>
      </c>
      <c r="E57" s="220">
        <v>4222</v>
      </c>
      <c r="F57" s="230" t="s">
        <v>130</v>
      </c>
      <c r="G57" s="221"/>
      <c r="H57" s="223">
        <v>700000</v>
      </c>
      <c r="I57" s="245">
        <v>500000</v>
      </c>
      <c r="J57" s="245">
        <v>500000</v>
      </c>
    </row>
    <row r="58" spans="1:10" s="224" customFormat="1" ht="15" x14ac:dyDescent="0.2">
      <c r="A58" s="250" t="s">
        <v>649</v>
      </c>
      <c r="B58" s="217" t="s">
        <v>13</v>
      </c>
      <c r="C58" s="218">
        <v>11</v>
      </c>
      <c r="D58" s="219" t="s">
        <v>18</v>
      </c>
      <c r="E58" s="220">
        <v>4223</v>
      </c>
      <c r="F58" s="230" t="s">
        <v>131</v>
      </c>
      <c r="G58" s="221"/>
      <c r="H58" s="223">
        <v>320000</v>
      </c>
      <c r="I58" s="245">
        <v>400000</v>
      </c>
      <c r="J58" s="245">
        <v>400000</v>
      </c>
    </row>
    <row r="59" spans="1:10" s="224" customFormat="1" ht="15" x14ac:dyDescent="0.2">
      <c r="A59" s="250" t="s">
        <v>649</v>
      </c>
      <c r="B59" s="217" t="s">
        <v>13</v>
      </c>
      <c r="C59" s="218">
        <v>11</v>
      </c>
      <c r="D59" s="219" t="s">
        <v>18</v>
      </c>
      <c r="E59" s="220">
        <v>4225</v>
      </c>
      <c r="F59" s="230" t="s">
        <v>134</v>
      </c>
      <c r="G59" s="221"/>
      <c r="H59" s="223">
        <v>20000</v>
      </c>
      <c r="I59" s="245">
        <v>20000</v>
      </c>
      <c r="J59" s="245">
        <v>20000</v>
      </c>
    </row>
    <row r="60" spans="1:10" s="224" customFormat="1" ht="15" x14ac:dyDescent="0.2">
      <c r="A60" s="250" t="s">
        <v>649</v>
      </c>
      <c r="B60" s="217" t="s">
        <v>13</v>
      </c>
      <c r="C60" s="218">
        <v>11</v>
      </c>
      <c r="D60" s="219" t="s">
        <v>18</v>
      </c>
      <c r="E60" s="220">
        <v>4227</v>
      </c>
      <c r="F60" s="230" t="s">
        <v>132</v>
      </c>
      <c r="G60" s="221"/>
      <c r="H60" s="223">
        <v>20000</v>
      </c>
      <c r="I60" s="245">
        <v>300000</v>
      </c>
      <c r="J60" s="245">
        <v>300000</v>
      </c>
    </row>
    <row r="61" spans="1:10" x14ac:dyDescent="0.2">
      <c r="A61" s="390" t="s">
        <v>649</v>
      </c>
      <c r="B61" s="303" t="s">
        <v>13</v>
      </c>
      <c r="C61" s="286">
        <v>51</v>
      </c>
      <c r="D61" s="286"/>
      <c r="E61" s="287">
        <v>32</v>
      </c>
      <c r="F61" s="288"/>
      <c r="G61" s="289"/>
      <c r="H61" s="290">
        <f t="shared" ref="H61:J62" si="36">H62</f>
        <v>150000</v>
      </c>
      <c r="I61" s="290">
        <f t="shared" si="36"/>
        <v>150000</v>
      </c>
      <c r="J61" s="290">
        <f t="shared" si="36"/>
        <v>150000</v>
      </c>
    </row>
    <row r="62" spans="1:10" x14ac:dyDescent="0.2">
      <c r="A62" s="185" t="s">
        <v>649</v>
      </c>
      <c r="B62" s="168" t="s">
        <v>13</v>
      </c>
      <c r="C62" s="169">
        <v>51</v>
      </c>
      <c r="D62" s="170"/>
      <c r="E62" s="171">
        <v>321</v>
      </c>
      <c r="F62" s="227"/>
      <c r="G62" s="164"/>
      <c r="H62" s="247">
        <f t="shared" si="36"/>
        <v>150000</v>
      </c>
      <c r="I62" s="247">
        <f t="shared" si="36"/>
        <v>150000</v>
      </c>
      <c r="J62" s="247">
        <f t="shared" si="36"/>
        <v>150000</v>
      </c>
    </row>
    <row r="63" spans="1:10" ht="15" x14ac:dyDescent="0.2">
      <c r="A63" s="146" t="s">
        <v>649</v>
      </c>
      <c r="B63" s="144" t="s">
        <v>13</v>
      </c>
      <c r="C63" s="145">
        <v>51</v>
      </c>
      <c r="D63" s="172" t="s">
        <v>18</v>
      </c>
      <c r="E63" s="173">
        <v>3211</v>
      </c>
      <c r="F63" s="227" t="s">
        <v>110</v>
      </c>
      <c r="G63" s="164"/>
      <c r="H63" s="345">
        <v>150000</v>
      </c>
      <c r="I63" s="223">
        <v>150000</v>
      </c>
      <c r="J63" s="223">
        <v>150000</v>
      </c>
    </row>
    <row r="64" spans="1:10" x14ac:dyDescent="0.2">
      <c r="A64" s="390" t="s">
        <v>649</v>
      </c>
      <c r="B64" s="303" t="s">
        <v>13</v>
      </c>
      <c r="C64" s="286">
        <v>52</v>
      </c>
      <c r="D64" s="286"/>
      <c r="E64" s="287">
        <v>32</v>
      </c>
      <c r="F64" s="288"/>
      <c r="G64" s="289"/>
      <c r="H64" s="290">
        <f t="shared" ref="H64:J65" si="37">H65</f>
        <v>80000</v>
      </c>
      <c r="I64" s="290">
        <f t="shared" si="37"/>
        <v>80000</v>
      </c>
      <c r="J64" s="290">
        <f t="shared" si="37"/>
        <v>80000</v>
      </c>
    </row>
    <row r="65" spans="1:10" x14ac:dyDescent="0.2">
      <c r="A65" s="181" t="s">
        <v>649</v>
      </c>
      <c r="B65" s="153" t="s">
        <v>13</v>
      </c>
      <c r="C65" s="154">
        <v>52</v>
      </c>
      <c r="D65" s="155"/>
      <c r="E65" s="156">
        <v>324</v>
      </c>
      <c r="F65" s="226"/>
      <c r="G65" s="157"/>
      <c r="H65" s="247">
        <f t="shared" si="37"/>
        <v>80000</v>
      </c>
      <c r="I65" s="247">
        <f t="shared" si="37"/>
        <v>80000</v>
      </c>
      <c r="J65" s="247">
        <f t="shared" si="37"/>
        <v>80000</v>
      </c>
    </row>
    <row r="66" spans="1:10" ht="30" x14ac:dyDescent="0.2">
      <c r="A66" s="182" t="s">
        <v>649</v>
      </c>
      <c r="B66" s="160" t="s">
        <v>13</v>
      </c>
      <c r="C66" s="161">
        <v>52</v>
      </c>
      <c r="D66" s="162" t="s">
        <v>18</v>
      </c>
      <c r="E66" s="163">
        <v>3241</v>
      </c>
      <c r="F66" s="227" t="s">
        <v>238</v>
      </c>
      <c r="G66" s="164"/>
      <c r="H66" s="345">
        <v>80000</v>
      </c>
      <c r="I66" s="223">
        <v>80000</v>
      </c>
      <c r="J66" s="223">
        <v>80000</v>
      </c>
    </row>
    <row r="67" spans="1:10" s="152" customFormat="1" ht="45" x14ac:dyDescent="0.2">
      <c r="A67" s="391" t="s">
        <v>649</v>
      </c>
      <c r="B67" s="297" t="s">
        <v>39</v>
      </c>
      <c r="C67" s="297"/>
      <c r="D67" s="297"/>
      <c r="E67" s="298"/>
      <c r="F67" s="300" t="s">
        <v>35</v>
      </c>
      <c r="G67" s="301" t="s">
        <v>642</v>
      </c>
      <c r="H67" s="302">
        <f t="shared" ref="H67" si="38">H68+H77</f>
        <v>4430000</v>
      </c>
      <c r="I67" s="302">
        <f t="shared" ref="I67" si="39">I68+I77</f>
        <v>5950000</v>
      </c>
      <c r="J67" s="302">
        <f t="shared" ref="J67" si="40">J68+J77</f>
        <v>5450000</v>
      </c>
    </row>
    <row r="68" spans="1:10" s="152" customFormat="1" x14ac:dyDescent="0.2">
      <c r="A68" s="390" t="s">
        <v>649</v>
      </c>
      <c r="B68" s="303" t="s">
        <v>39</v>
      </c>
      <c r="C68" s="286">
        <v>11</v>
      </c>
      <c r="D68" s="286"/>
      <c r="E68" s="287">
        <v>32</v>
      </c>
      <c r="F68" s="288"/>
      <c r="G68" s="289"/>
      <c r="H68" s="290">
        <f t="shared" ref="H68" si="41">H69+H71+H75</f>
        <v>2230000</v>
      </c>
      <c r="I68" s="290">
        <f t="shared" ref="I68" si="42">I69+I71+I75</f>
        <v>2450000</v>
      </c>
      <c r="J68" s="290">
        <f t="shared" ref="J68" si="43">J69+J71+J75</f>
        <v>2450000</v>
      </c>
    </row>
    <row r="69" spans="1:10" s="152" customFormat="1" x14ac:dyDescent="0.2">
      <c r="A69" s="181" t="s">
        <v>649</v>
      </c>
      <c r="B69" s="153" t="s">
        <v>39</v>
      </c>
      <c r="C69" s="154">
        <v>11</v>
      </c>
      <c r="D69" s="155"/>
      <c r="E69" s="156">
        <v>322</v>
      </c>
      <c r="F69" s="226"/>
      <c r="G69" s="157"/>
      <c r="H69" s="243">
        <f t="shared" ref="H69:J69" si="44">SUM(H70)</f>
        <v>180000</v>
      </c>
      <c r="I69" s="243">
        <f t="shared" si="44"/>
        <v>200000</v>
      </c>
      <c r="J69" s="243">
        <f t="shared" si="44"/>
        <v>200000</v>
      </c>
    </row>
    <row r="70" spans="1:10" s="276" customFormat="1" ht="15" x14ac:dyDescent="0.2">
      <c r="A70" s="250" t="s">
        <v>649</v>
      </c>
      <c r="B70" s="217" t="s">
        <v>39</v>
      </c>
      <c r="C70" s="218">
        <v>11</v>
      </c>
      <c r="D70" s="219" t="s">
        <v>18</v>
      </c>
      <c r="E70" s="220">
        <v>3225</v>
      </c>
      <c r="F70" s="230" t="s">
        <v>151</v>
      </c>
      <c r="G70" s="221"/>
      <c r="H70" s="245">
        <v>180000</v>
      </c>
      <c r="I70" s="245">
        <v>200000</v>
      </c>
      <c r="J70" s="245">
        <v>200000</v>
      </c>
    </row>
    <row r="71" spans="1:10" s="174" customFormat="1" x14ac:dyDescent="0.2">
      <c r="A71" s="181" t="s">
        <v>649</v>
      </c>
      <c r="B71" s="153" t="s">
        <v>39</v>
      </c>
      <c r="C71" s="154">
        <v>11</v>
      </c>
      <c r="D71" s="155"/>
      <c r="E71" s="156">
        <v>323</v>
      </c>
      <c r="F71" s="226"/>
      <c r="G71" s="157"/>
      <c r="H71" s="247">
        <f t="shared" ref="H71" si="45">SUM(H72:H74)</f>
        <v>1775000</v>
      </c>
      <c r="I71" s="247">
        <f t="shared" ref="I71" si="46">SUM(I72:I74)</f>
        <v>1970000</v>
      </c>
      <c r="J71" s="247">
        <f t="shared" ref="J71" si="47">SUM(J72:J74)</f>
        <v>1970000</v>
      </c>
    </row>
    <row r="72" spans="1:10" s="244" customFormat="1" x14ac:dyDescent="0.2">
      <c r="A72" s="250" t="s">
        <v>649</v>
      </c>
      <c r="B72" s="217" t="s">
        <v>39</v>
      </c>
      <c r="C72" s="218">
        <v>11</v>
      </c>
      <c r="D72" s="219" t="s">
        <v>18</v>
      </c>
      <c r="E72" s="220">
        <v>3232</v>
      </c>
      <c r="F72" s="230" t="s">
        <v>118</v>
      </c>
      <c r="G72" s="221"/>
      <c r="H72" s="245">
        <v>610000</v>
      </c>
      <c r="I72" s="245">
        <v>650000</v>
      </c>
      <c r="J72" s="245">
        <v>650000</v>
      </c>
    </row>
    <row r="73" spans="1:10" s="244" customFormat="1" x14ac:dyDescent="0.2">
      <c r="A73" s="250" t="s">
        <v>649</v>
      </c>
      <c r="B73" s="217" t="s">
        <v>39</v>
      </c>
      <c r="C73" s="218">
        <v>11</v>
      </c>
      <c r="D73" s="219" t="s">
        <v>18</v>
      </c>
      <c r="E73" s="220">
        <v>3235</v>
      </c>
      <c r="F73" s="230" t="s">
        <v>42</v>
      </c>
      <c r="G73" s="221"/>
      <c r="H73" s="245">
        <v>850000</v>
      </c>
      <c r="I73" s="245">
        <v>1000000</v>
      </c>
      <c r="J73" s="245">
        <v>1000000</v>
      </c>
    </row>
    <row r="74" spans="1:10" s="277" customFormat="1" x14ac:dyDescent="0.2">
      <c r="A74" s="250" t="s">
        <v>649</v>
      </c>
      <c r="B74" s="217" t="s">
        <v>39</v>
      </c>
      <c r="C74" s="218">
        <v>11</v>
      </c>
      <c r="D74" s="219" t="s">
        <v>18</v>
      </c>
      <c r="E74" s="220">
        <v>3239</v>
      </c>
      <c r="F74" s="230" t="s">
        <v>41</v>
      </c>
      <c r="G74" s="221"/>
      <c r="H74" s="245">
        <v>315000</v>
      </c>
      <c r="I74" s="245">
        <v>320000</v>
      </c>
      <c r="J74" s="245">
        <v>320000</v>
      </c>
    </row>
    <row r="75" spans="1:10" s="174" customFormat="1" x14ac:dyDescent="0.2">
      <c r="A75" s="181" t="s">
        <v>649</v>
      </c>
      <c r="B75" s="153" t="s">
        <v>39</v>
      </c>
      <c r="C75" s="154">
        <v>11</v>
      </c>
      <c r="D75" s="155"/>
      <c r="E75" s="156">
        <v>329</v>
      </c>
      <c r="F75" s="226"/>
      <c r="G75" s="157"/>
      <c r="H75" s="247">
        <f t="shared" ref="H75:J78" si="48">SUM(H76)</f>
        <v>275000</v>
      </c>
      <c r="I75" s="247">
        <f t="shared" si="48"/>
        <v>280000</v>
      </c>
      <c r="J75" s="247">
        <f t="shared" si="48"/>
        <v>280000</v>
      </c>
    </row>
    <row r="76" spans="1:10" s="244" customFormat="1" x14ac:dyDescent="0.2">
      <c r="A76" s="250" t="s">
        <v>649</v>
      </c>
      <c r="B76" s="217" t="s">
        <v>39</v>
      </c>
      <c r="C76" s="218">
        <v>11</v>
      </c>
      <c r="D76" s="219" t="s">
        <v>18</v>
      </c>
      <c r="E76" s="220">
        <v>3292</v>
      </c>
      <c r="F76" s="230" t="s">
        <v>123</v>
      </c>
      <c r="G76" s="221"/>
      <c r="H76" s="245">
        <v>275000</v>
      </c>
      <c r="I76" s="245">
        <v>280000</v>
      </c>
      <c r="J76" s="245">
        <v>280000</v>
      </c>
    </row>
    <row r="77" spans="1:10" s="152" customFormat="1" x14ac:dyDescent="0.2">
      <c r="A77" s="390" t="s">
        <v>649</v>
      </c>
      <c r="B77" s="303" t="s">
        <v>39</v>
      </c>
      <c r="C77" s="286">
        <v>11</v>
      </c>
      <c r="D77" s="286"/>
      <c r="E77" s="287">
        <v>42</v>
      </c>
      <c r="F77" s="288"/>
      <c r="G77" s="289"/>
      <c r="H77" s="290">
        <f t="shared" ref="H77:J77" si="49">H78</f>
        <v>2200000</v>
      </c>
      <c r="I77" s="290">
        <f t="shared" si="49"/>
        <v>3500000</v>
      </c>
      <c r="J77" s="290">
        <f t="shared" si="49"/>
        <v>3000000</v>
      </c>
    </row>
    <row r="78" spans="1:10" s="174" customFormat="1" x14ac:dyDescent="0.2">
      <c r="A78" s="181" t="s">
        <v>649</v>
      </c>
      <c r="B78" s="153" t="s">
        <v>39</v>
      </c>
      <c r="C78" s="154">
        <v>11</v>
      </c>
      <c r="D78" s="155"/>
      <c r="E78" s="156">
        <v>423</v>
      </c>
      <c r="F78" s="226"/>
      <c r="G78" s="157"/>
      <c r="H78" s="247">
        <f t="shared" si="48"/>
        <v>2200000</v>
      </c>
      <c r="I78" s="247">
        <f t="shared" ref="I78:J78" si="50">SUM(I79)</f>
        <v>3500000</v>
      </c>
      <c r="J78" s="247">
        <f t="shared" si="50"/>
        <v>3000000</v>
      </c>
    </row>
    <row r="79" spans="1:10" s="244" customFormat="1" x14ac:dyDescent="0.2">
      <c r="A79" s="250" t="s">
        <v>649</v>
      </c>
      <c r="B79" s="217" t="s">
        <v>39</v>
      </c>
      <c r="C79" s="218">
        <v>11</v>
      </c>
      <c r="D79" s="219" t="s">
        <v>18</v>
      </c>
      <c r="E79" s="220">
        <v>4231</v>
      </c>
      <c r="F79" s="230" t="s">
        <v>128</v>
      </c>
      <c r="G79" s="221"/>
      <c r="H79" s="245">
        <v>2200000</v>
      </c>
      <c r="I79" s="245">
        <v>3500000</v>
      </c>
      <c r="J79" s="245">
        <v>3000000</v>
      </c>
    </row>
    <row r="80" spans="1:10" s="167" customFormat="1" ht="45" x14ac:dyDescent="0.2">
      <c r="A80" s="391" t="s">
        <v>649</v>
      </c>
      <c r="B80" s="297" t="s">
        <v>40</v>
      </c>
      <c r="C80" s="297"/>
      <c r="D80" s="297"/>
      <c r="E80" s="298"/>
      <c r="F80" s="300" t="s">
        <v>242</v>
      </c>
      <c r="G80" s="301" t="s">
        <v>642</v>
      </c>
      <c r="H80" s="302">
        <f t="shared" ref="H80:J80" si="51">H81+H89+H93+H99+H105+H102</f>
        <v>14325000</v>
      </c>
      <c r="I80" s="302">
        <f t="shared" si="51"/>
        <v>14240000</v>
      </c>
      <c r="J80" s="302">
        <f t="shared" si="51"/>
        <v>14400000</v>
      </c>
    </row>
    <row r="81" spans="1:10" s="167" customFormat="1" x14ac:dyDescent="0.2">
      <c r="A81" s="390" t="s">
        <v>649</v>
      </c>
      <c r="B81" s="303" t="s">
        <v>40</v>
      </c>
      <c r="C81" s="286">
        <v>11</v>
      </c>
      <c r="D81" s="286"/>
      <c r="E81" s="287">
        <v>32</v>
      </c>
      <c r="F81" s="288"/>
      <c r="G81" s="289"/>
      <c r="H81" s="290">
        <f t="shared" ref="H81" si="52">H82+H84</f>
        <v>9975000</v>
      </c>
      <c r="I81" s="290">
        <f t="shared" ref="I81" si="53">I82+I84</f>
        <v>9990000</v>
      </c>
      <c r="J81" s="290">
        <f t="shared" ref="J81" si="54">J82+J84</f>
        <v>10300000</v>
      </c>
    </row>
    <row r="82" spans="1:10" s="244" customFormat="1" x14ac:dyDescent="0.2">
      <c r="A82" s="239" t="s">
        <v>649</v>
      </c>
      <c r="B82" s="248" t="s">
        <v>40</v>
      </c>
      <c r="C82" s="238">
        <v>11</v>
      </c>
      <c r="D82" s="255"/>
      <c r="E82" s="240">
        <v>322</v>
      </c>
      <c r="F82" s="241"/>
      <c r="G82" s="242"/>
      <c r="H82" s="247">
        <f t="shared" ref="H82:J82" si="55">SUM(H83)</f>
        <v>40000</v>
      </c>
      <c r="I82" s="247">
        <f t="shared" si="55"/>
        <v>40000</v>
      </c>
      <c r="J82" s="247">
        <f t="shared" si="55"/>
        <v>50000</v>
      </c>
    </row>
    <row r="83" spans="1:10" s="244" customFormat="1" ht="30" x14ac:dyDescent="0.2">
      <c r="A83" s="250" t="s">
        <v>649</v>
      </c>
      <c r="B83" s="217" t="s">
        <v>40</v>
      </c>
      <c r="C83" s="218">
        <v>11</v>
      </c>
      <c r="D83" s="219" t="s">
        <v>18</v>
      </c>
      <c r="E83" s="220">
        <v>3224</v>
      </c>
      <c r="F83" s="230" t="s">
        <v>144</v>
      </c>
      <c r="G83" s="221"/>
      <c r="H83" s="245">
        <v>40000</v>
      </c>
      <c r="I83" s="245">
        <v>40000</v>
      </c>
      <c r="J83" s="245">
        <v>50000</v>
      </c>
    </row>
    <row r="84" spans="1:10" s="244" customFormat="1" x14ac:dyDescent="0.2">
      <c r="A84" s="239" t="s">
        <v>649</v>
      </c>
      <c r="B84" s="248" t="s">
        <v>40</v>
      </c>
      <c r="C84" s="238">
        <v>11</v>
      </c>
      <c r="D84" s="255"/>
      <c r="E84" s="240">
        <v>323</v>
      </c>
      <c r="F84" s="241"/>
      <c r="G84" s="242"/>
      <c r="H84" s="247">
        <f t="shared" ref="H84" si="56">SUM(H85:H88)</f>
        <v>9935000</v>
      </c>
      <c r="I84" s="247">
        <f t="shared" ref="I84" si="57">SUM(I85:I88)</f>
        <v>9950000</v>
      </c>
      <c r="J84" s="247">
        <f t="shared" ref="J84" si="58">SUM(J85:J88)</f>
        <v>10250000</v>
      </c>
    </row>
    <row r="85" spans="1:10" s="244" customFormat="1" x14ac:dyDescent="0.2">
      <c r="A85" s="250" t="s">
        <v>649</v>
      </c>
      <c r="B85" s="217" t="s">
        <v>40</v>
      </c>
      <c r="C85" s="218">
        <v>11</v>
      </c>
      <c r="D85" s="219" t="s">
        <v>18</v>
      </c>
      <c r="E85" s="220">
        <v>3232</v>
      </c>
      <c r="F85" s="230" t="s">
        <v>118</v>
      </c>
      <c r="G85" s="221"/>
      <c r="H85" s="245">
        <v>300000</v>
      </c>
      <c r="I85" s="245">
        <v>300000</v>
      </c>
      <c r="J85" s="245">
        <v>350000</v>
      </c>
    </row>
    <row r="86" spans="1:10" s="244" customFormat="1" x14ac:dyDescent="0.2">
      <c r="A86" s="250" t="s">
        <v>649</v>
      </c>
      <c r="B86" s="217" t="s">
        <v>40</v>
      </c>
      <c r="C86" s="218">
        <v>11</v>
      </c>
      <c r="D86" s="219" t="s">
        <v>18</v>
      </c>
      <c r="E86" s="220">
        <v>3235</v>
      </c>
      <c r="F86" s="230" t="s">
        <v>42</v>
      </c>
      <c r="G86" s="221"/>
      <c r="H86" s="245">
        <v>4500000</v>
      </c>
      <c r="I86" s="245">
        <v>4500000</v>
      </c>
      <c r="J86" s="245">
        <v>4700000</v>
      </c>
    </row>
    <row r="87" spans="1:10" s="244" customFormat="1" x14ac:dyDescent="0.2">
      <c r="A87" s="250" t="s">
        <v>649</v>
      </c>
      <c r="B87" s="217" t="s">
        <v>40</v>
      </c>
      <c r="C87" s="218">
        <v>11</v>
      </c>
      <c r="D87" s="219" t="s">
        <v>18</v>
      </c>
      <c r="E87" s="220">
        <v>3237</v>
      </c>
      <c r="F87" s="230" t="s">
        <v>36</v>
      </c>
      <c r="G87" s="221"/>
      <c r="H87" s="245">
        <v>235000</v>
      </c>
      <c r="I87" s="245">
        <v>250000</v>
      </c>
      <c r="J87" s="245">
        <v>250000</v>
      </c>
    </row>
    <row r="88" spans="1:10" s="244" customFormat="1" x14ac:dyDescent="0.2">
      <c r="A88" s="250" t="s">
        <v>649</v>
      </c>
      <c r="B88" s="217" t="s">
        <v>40</v>
      </c>
      <c r="C88" s="218">
        <v>11</v>
      </c>
      <c r="D88" s="219" t="s">
        <v>18</v>
      </c>
      <c r="E88" s="220">
        <v>3238</v>
      </c>
      <c r="F88" s="230" t="s">
        <v>122</v>
      </c>
      <c r="G88" s="221"/>
      <c r="H88" s="245">
        <v>4900000</v>
      </c>
      <c r="I88" s="245">
        <v>4900000</v>
      </c>
      <c r="J88" s="245">
        <v>4950000</v>
      </c>
    </row>
    <row r="89" spans="1:10" s="167" customFormat="1" x14ac:dyDescent="0.2">
      <c r="A89" s="390" t="s">
        <v>649</v>
      </c>
      <c r="B89" s="303" t="s">
        <v>40</v>
      </c>
      <c r="C89" s="286">
        <v>11</v>
      </c>
      <c r="D89" s="286"/>
      <c r="E89" s="287">
        <v>41</v>
      </c>
      <c r="F89" s="288"/>
      <c r="G89" s="289"/>
      <c r="H89" s="290">
        <f t="shared" ref="H89:J89" si="59">H90</f>
        <v>1020000</v>
      </c>
      <c r="I89" s="290">
        <f t="shared" si="59"/>
        <v>1250000</v>
      </c>
      <c r="J89" s="290">
        <f t="shared" si="59"/>
        <v>1100000</v>
      </c>
    </row>
    <row r="90" spans="1:10" s="167" customFormat="1" x14ac:dyDescent="0.2">
      <c r="A90" s="181" t="s">
        <v>649</v>
      </c>
      <c r="B90" s="153" t="s">
        <v>40</v>
      </c>
      <c r="C90" s="154">
        <v>11</v>
      </c>
      <c r="D90" s="155"/>
      <c r="E90" s="156">
        <v>412</v>
      </c>
      <c r="F90" s="226"/>
      <c r="G90" s="157"/>
      <c r="H90" s="247">
        <f t="shared" ref="H90" si="60">SUM(H91:H92)</f>
        <v>1020000</v>
      </c>
      <c r="I90" s="247">
        <f t="shared" ref="I90" si="61">SUM(I91:I92)</f>
        <v>1250000</v>
      </c>
      <c r="J90" s="247">
        <f t="shared" ref="J90" si="62">SUM(J91:J92)</f>
        <v>1100000</v>
      </c>
    </row>
    <row r="91" spans="1:10" s="244" customFormat="1" x14ac:dyDescent="0.2">
      <c r="A91" s="250" t="s">
        <v>649</v>
      </c>
      <c r="B91" s="217" t="s">
        <v>40</v>
      </c>
      <c r="C91" s="218">
        <v>11</v>
      </c>
      <c r="D91" s="219" t="s">
        <v>18</v>
      </c>
      <c r="E91" s="220">
        <v>4123</v>
      </c>
      <c r="F91" s="230" t="s">
        <v>133</v>
      </c>
      <c r="G91" s="221"/>
      <c r="H91" s="245">
        <v>820000</v>
      </c>
      <c r="I91" s="245">
        <v>1000000</v>
      </c>
      <c r="J91" s="245">
        <v>1000000</v>
      </c>
    </row>
    <row r="92" spans="1:10" s="244" customFormat="1" x14ac:dyDescent="0.2">
      <c r="A92" s="250" t="s">
        <v>649</v>
      </c>
      <c r="B92" s="217" t="s">
        <v>40</v>
      </c>
      <c r="C92" s="218">
        <v>11</v>
      </c>
      <c r="D92" s="219" t="s">
        <v>18</v>
      </c>
      <c r="E92" s="220">
        <v>4126</v>
      </c>
      <c r="F92" s="230" t="s">
        <v>4</v>
      </c>
      <c r="G92" s="221"/>
      <c r="H92" s="245">
        <v>200000</v>
      </c>
      <c r="I92" s="245">
        <v>250000</v>
      </c>
      <c r="J92" s="245">
        <v>100000</v>
      </c>
    </row>
    <row r="93" spans="1:10" s="167" customFormat="1" x14ac:dyDescent="0.2">
      <c r="A93" s="390" t="s">
        <v>649</v>
      </c>
      <c r="B93" s="303" t="s">
        <v>40</v>
      </c>
      <c r="C93" s="286">
        <v>11</v>
      </c>
      <c r="D93" s="286"/>
      <c r="E93" s="287">
        <v>42</v>
      </c>
      <c r="F93" s="288"/>
      <c r="G93" s="289"/>
      <c r="H93" s="290">
        <f t="shared" ref="H93" si="63">H94+H97</f>
        <v>2800000</v>
      </c>
      <c r="I93" s="290">
        <f t="shared" ref="I93" si="64">I94+I97</f>
        <v>3000000</v>
      </c>
      <c r="J93" s="290">
        <f t="shared" ref="J93" si="65">J94+J97</f>
        <v>3000000</v>
      </c>
    </row>
    <row r="94" spans="1:10" s="167" customFormat="1" x14ac:dyDescent="0.2">
      <c r="A94" s="181" t="s">
        <v>649</v>
      </c>
      <c r="B94" s="153" t="s">
        <v>40</v>
      </c>
      <c r="C94" s="154">
        <v>11</v>
      </c>
      <c r="D94" s="155"/>
      <c r="E94" s="156">
        <v>422</v>
      </c>
      <c r="F94" s="226"/>
      <c r="G94" s="157"/>
      <c r="H94" s="247">
        <f t="shared" ref="H94" si="66">SUM(H95:H96)</f>
        <v>1800000</v>
      </c>
      <c r="I94" s="247">
        <f t="shared" ref="I94" si="67">SUM(I95:I96)</f>
        <v>2000000</v>
      </c>
      <c r="J94" s="247">
        <f t="shared" ref="J94" si="68">SUM(J95:J96)</f>
        <v>2000000</v>
      </c>
    </row>
    <row r="95" spans="1:10" s="244" customFormat="1" x14ac:dyDescent="0.2">
      <c r="A95" s="250" t="s">
        <v>649</v>
      </c>
      <c r="B95" s="217" t="s">
        <v>40</v>
      </c>
      <c r="C95" s="218">
        <v>11</v>
      </c>
      <c r="D95" s="219" t="s">
        <v>18</v>
      </c>
      <c r="E95" s="220">
        <v>4221</v>
      </c>
      <c r="F95" s="230" t="s">
        <v>129</v>
      </c>
      <c r="G95" s="221"/>
      <c r="H95" s="245">
        <v>1300000</v>
      </c>
      <c r="I95" s="245">
        <v>1300000</v>
      </c>
      <c r="J95" s="245">
        <v>1500000</v>
      </c>
    </row>
    <row r="96" spans="1:10" s="244" customFormat="1" x14ac:dyDescent="0.2">
      <c r="A96" s="250" t="s">
        <v>649</v>
      </c>
      <c r="B96" s="217" t="s">
        <v>40</v>
      </c>
      <c r="C96" s="218">
        <v>11</v>
      </c>
      <c r="D96" s="219" t="s">
        <v>18</v>
      </c>
      <c r="E96" s="220">
        <v>4222</v>
      </c>
      <c r="F96" s="230" t="s">
        <v>130</v>
      </c>
      <c r="G96" s="221"/>
      <c r="H96" s="245">
        <v>500000</v>
      </c>
      <c r="I96" s="245">
        <v>700000</v>
      </c>
      <c r="J96" s="245">
        <v>500000</v>
      </c>
    </row>
    <row r="97" spans="1:10" s="167" customFormat="1" x14ac:dyDescent="0.2">
      <c r="A97" s="181" t="s">
        <v>649</v>
      </c>
      <c r="B97" s="153" t="s">
        <v>40</v>
      </c>
      <c r="C97" s="154">
        <v>11</v>
      </c>
      <c r="D97" s="155"/>
      <c r="E97" s="156">
        <v>426</v>
      </c>
      <c r="F97" s="226"/>
      <c r="G97" s="157"/>
      <c r="H97" s="247">
        <f t="shared" ref="H97:J97" si="69">SUM(H98)</f>
        <v>1000000</v>
      </c>
      <c r="I97" s="247">
        <f t="shared" si="69"/>
        <v>1000000</v>
      </c>
      <c r="J97" s="247">
        <f t="shared" si="69"/>
        <v>1000000</v>
      </c>
    </row>
    <row r="98" spans="1:10" s="244" customFormat="1" x14ac:dyDescent="0.2">
      <c r="A98" s="250" t="s">
        <v>649</v>
      </c>
      <c r="B98" s="217" t="s">
        <v>40</v>
      </c>
      <c r="C98" s="218">
        <v>11</v>
      </c>
      <c r="D98" s="219" t="s">
        <v>18</v>
      </c>
      <c r="E98" s="220">
        <v>4262</v>
      </c>
      <c r="F98" s="230" t="s">
        <v>135</v>
      </c>
      <c r="G98" s="221"/>
      <c r="H98" s="245">
        <v>1000000</v>
      </c>
      <c r="I98" s="245">
        <v>1000000</v>
      </c>
      <c r="J98" s="245">
        <v>1000000</v>
      </c>
    </row>
    <row r="99" spans="1:10" s="167" customFormat="1" x14ac:dyDescent="0.2">
      <c r="A99" s="390" t="s">
        <v>649</v>
      </c>
      <c r="B99" s="303" t="s">
        <v>40</v>
      </c>
      <c r="C99" s="286">
        <v>12</v>
      </c>
      <c r="D99" s="286"/>
      <c r="E99" s="287">
        <v>42</v>
      </c>
      <c r="F99" s="288"/>
      <c r="G99" s="289"/>
      <c r="H99" s="290">
        <f t="shared" ref="H99:J103" si="70">H100</f>
        <v>90000</v>
      </c>
      <c r="I99" s="290">
        <f t="shared" si="70"/>
        <v>0</v>
      </c>
      <c r="J99" s="290">
        <f t="shared" si="70"/>
        <v>0</v>
      </c>
    </row>
    <row r="100" spans="1:10" s="167" customFormat="1" x14ac:dyDescent="0.2">
      <c r="A100" s="181" t="s">
        <v>649</v>
      </c>
      <c r="B100" s="153" t="s">
        <v>40</v>
      </c>
      <c r="C100" s="154">
        <v>12</v>
      </c>
      <c r="D100" s="155"/>
      <c r="E100" s="156">
        <v>426</v>
      </c>
      <c r="F100" s="226"/>
      <c r="G100" s="157"/>
      <c r="H100" s="243">
        <f t="shared" si="70"/>
        <v>90000</v>
      </c>
      <c r="I100" s="243">
        <f t="shared" si="70"/>
        <v>0</v>
      </c>
      <c r="J100" s="243">
        <f t="shared" si="70"/>
        <v>0</v>
      </c>
    </row>
    <row r="101" spans="1:10" s="244" customFormat="1" x14ac:dyDescent="0.2">
      <c r="A101" s="250" t="s">
        <v>649</v>
      </c>
      <c r="B101" s="217" t="s">
        <v>40</v>
      </c>
      <c r="C101" s="218">
        <v>12</v>
      </c>
      <c r="D101" s="219" t="s">
        <v>18</v>
      </c>
      <c r="E101" s="220">
        <v>4262</v>
      </c>
      <c r="F101" s="230" t="s">
        <v>135</v>
      </c>
      <c r="G101" s="221"/>
      <c r="H101" s="245">
        <v>90000</v>
      </c>
      <c r="I101" s="245">
        <v>0</v>
      </c>
      <c r="J101" s="245">
        <v>0</v>
      </c>
    </row>
    <row r="102" spans="1:10" s="167" customFormat="1" x14ac:dyDescent="0.2">
      <c r="A102" s="390" t="s">
        <v>649</v>
      </c>
      <c r="B102" s="303" t="s">
        <v>40</v>
      </c>
      <c r="C102" s="286">
        <v>51</v>
      </c>
      <c r="D102" s="286"/>
      <c r="E102" s="287">
        <v>42</v>
      </c>
      <c r="F102" s="288"/>
      <c r="G102" s="289"/>
      <c r="H102" s="290">
        <f t="shared" si="70"/>
        <v>213000</v>
      </c>
      <c r="I102" s="290">
        <f t="shared" si="70"/>
        <v>0</v>
      </c>
      <c r="J102" s="290">
        <f t="shared" si="70"/>
        <v>0</v>
      </c>
    </row>
    <row r="103" spans="1:10" s="167" customFormat="1" x14ac:dyDescent="0.2">
      <c r="A103" s="181" t="s">
        <v>649</v>
      </c>
      <c r="B103" s="153" t="s">
        <v>40</v>
      </c>
      <c r="C103" s="154">
        <v>51</v>
      </c>
      <c r="D103" s="155"/>
      <c r="E103" s="156">
        <v>426</v>
      </c>
      <c r="F103" s="226"/>
      <c r="G103" s="157"/>
      <c r="H103" s="243">
        <f t="shared" si="70"/>
        <v>213000</v>
      </c>
      <c r="I103" s="243">
        <f t="shared" si="70"/>
        <v>0</v>
      </c>
      <c r="J103" s="243">
        <f t="shared" si="70"/>
        <v>0</v>
      </c>
    </row>
    <row r="104" spans="1:10" s="244" customFormat="1" x14ac:dyDescent="0.2">
      <c r="A104" s="250" t="s">
        <v>649</v>
      </c>
      <c r="B104" s="217" t="s">
        <v>40</v>
      </c>
      <c r="C104" s="218">
        <v>51</v>
      </c>
      <c r="D104" s="219" t="s">
        <v>18</v>
      </c>
      <c r="E104" s="220">
        <v>4262</v>
      </c>
      <c r="F104" s="230" t="s">
        <v>135</v>
      </c>
      <c r="G104" s="221"/>
      <c r="H104" s="245">
        <v>213000</v>
      </c>
      <c r="I104" s="245">
        <v>0</v>
      </c>
      <c r="J104" s="245">
        <v>0</v>
      </c>
    </row>
    <row r="105" spans="1:10" s="167" customFormat="1" x14ac:dyDescent="0.2">
      <c r="A105" s="390" t="s">
        <v>649</v>
      </c>
      <c r="B105" s="303" t="s">
        <v>40</v>
      </c>
      <c r="C105" s="286">
        <v>559</v>
      </c>
      <c r="D105" s="286"/>
      <c r="E105" s="287">
        <v>42</v>
      </c>
      <c r="F105" s="288"/>
      <c r="G105" s="289"/>
      <c r="H105" s="290">
        <f t="shared" ref="H105:J106" si="71">H106</f>
        <v>227000</v>
      </c>
      <c r="I105" s="290">
        <f t="shared" si="71"/>
        <v>0</v>
      </c>
      <c r="J105" s="290">
        <f t="shared" si="71"/>
        <v>0</v>
      </c>
    </row>
    <row r="106" spans="1:10" s="167" customFormat="1" x14ac:dyDescent="0.2">
      <c r="A106" s="181" t="s">
        <v>649</v>
      </c>
      <c r="B106" s="153" t="s">
        <v>40</v>
      </c>
      <c r="C106" s="154">
        <v>559</v>
      </c>
      <c r="D106" s="155"/>
      <c r="E106" s="156">
        <v>426</v>
      </c>
      <c r="F106" s="226"/>
      <c r="G106" s="157"/>
      <c r="H106" s="243">
        <f t="shared" si="71"/>
        <v>227000</v>
      </c>
      <c r="I106" s="243">
        <f t="shared" si="71"/>
        <v>0</v>
      </c>
      <c r="J106" s="243">
        <f t="shared" si="71"/>
        <v>0</v>
      </c>
    </row>
    <row r="107" spans="1:10" s="167" customFormat="1" x14ac:dyDescent="0.2">
      <c r="A107" s="182" t="s">
        <v>649</v>
      </c>
      <c r="B107" s="160" t="s">
        <v>40</v>
      </c>
      <c r="C107" s="161">
        <v>559</v>
      </c>
      <c r="D107" s="162" t="s">
        <v>18</v>
      </c>
      <c r="E107" s="163">
        <v>4262</v>
      </c>
      <c r="F107" s="227" t="s">
        <v>135</v>
      </c>
      <c r="G107" s="164"/>
      <c r="H107" s="245">
        <v>227000</v>
      </c>
      <c r="I107" s="245">
        <v>0</v>
      </c>
      <c r="J107" s="245">
        <v>0</v>
      </c>
    </row>
    <row r="108" spans="1:10" s="166" customFormat="1" ht="45" x14ac:dyDescent="0.2">
      <c r="A108" s="391" t="s">
        <v>649</v>
      </c>
      <c r="B108" s="297" t="s">
        <v>81</v>
      </c>
      <c r="C108" s="297"/>
      <c r="D108" s="297"/>
      <c r="E108" s="298"/>
      <c r="F108" s="300" t="s">
        <v>79</v>
      </c>
      <c r="G108" s="301" t="s">
        <v>642</v>
      </c>
      <c r="H108" s="302">
        <f>H109+H115+H121+H124</f>
        <v>6374000</v>
      </c>
      <c r="I108" s="302">
        <f>I109+I115+I121+I124</f>
        <v>9050000</v>
      </c>
      <c r="J108" s="302">
        <f>J109+J115+J121+J124</f>
        <v>9050000</v>
      </c>
    </row>
    <row r="109" spans="1:10" s="166" customFormat="1" x14ac:dyDescent="0.2">
      <c r="A109" s="390" t="s">
        <v>649</v>
      </c>
      <c r="B109" s="303" t="s">
        <v>81</v>
      </c>
      <c r="C109" s="286">
        <v>11</v>
      </c>
      <c r="D109" s="286"/>
      <c r="E109" s="287">
        <v>31</v>
      </c>
      <c r="F109" s="288"/>
      <c r="G109" s="289"/>
      <c r="H109" s="290">
        <f t="shared" ref="H109" si="72">H110+H113</f>
        <v>124000</v>
      </c>
      <c r="I109" s="290">
        <f t="shared" ref="I109" si="73">I110+I113</f>
        <v>200000</v>
      </c>
      <c r="J109" s="290">
        <f t="shared" ref="J109" si="74">J110+J113</f>
        <v>200000</v>
      </c>
    </row>
    <row r="110" spans="1:10" s="224" customFormat="1" x14ac:dyDescent="0.2">
      <c r="A110" s="239" t="s">
        <v>649</v>
      </c>
      <c r="B110" s="248" t="s">
        <v>81</v>
      </c>
      <c r="C110" s="238">
        <v>11</v>
      </c>
      <c r="D110" s="255"/>
      <c r="E110" s="240">
        <v>311</v>
      </c>
      <c r="F110" s="241"/>
      <c r="G110" s="242"/>
      <c r="H110" s="247">
        <f t="shared" ref="H110" si="75">SUM(H111:H112)</f>
        <v>100000</v>
      </c>
      <c r="I110" s="247">
        <f t="shared" ref="I110" si="76">SUM(I111:I112)</f>
        <v>160000</v>
      </c>
      <c r="J110" s="247">
        <f t="shared" ref="J110" si="77">SUM(J111:J112)</f>
        <v>160000</v>
      </c>
    </row>
    <row r="111" spans="1:10" s="224" customFormat="1" ht="15" x14ac:dyDescent="0.2">
      <c r="A111" s="250" t="s">
        <v>649</v>
      </c>
      <c r="B111" s="217" t="s">
        <v>81</v>
      </c>
      <c r="C111" s="218">
        <v>11</v>
      </c>
      <c r="D111" s="219" t="s">
        <v>18</v>
      </c>
      <c r="E111" s="220">
        <v>3111</v>
      </c>
      <c r="F111" s="230" t="s">
        <v>19</v>
      </c>
      <c r="G111" s="221"/>
      <c r="H111" s="245">
        <v>60000</v>
      </c>
      <c r="I111" s="245">
        <v>100000</v>
      </c>
      <c r="J111" s="245">
        <v>100000</v>
      </c>
    </row>
    <row r="112" spans="1:10" s="224" customFormat="1" ht="15" x14ac:dyDescent="0.2">
      <c r="A112" s="250" t="s">
        <v>649</v>
      </c>
      <c r="B112" s="217" t="s">
        <v>81</v>
      </c>
      <c r="C112" s="218">
        <v>11</v>
      </c>
      <c r="D112" s="219" t="s">
        <v>18</v>
      </c>
      <c r="E112" s="220">
        <v>3113</v>
      </c>
      <c r="F112" s="230" t="s">
        <v>20</v>
      </c>
      <c r="G112" s="221"/>
      <c r="H112" s="245">
        <v>40000</v>
      </c>
      <c r="I112" s="245">
        <v>60000</v>
      </c>
      <c r="J112" s="245">
        <v>60000</v>
      </c>
    </row>
    <row r="113" spans="1:10" s="224" customFormat="1" x14ac:dyDescent="0.2">
      <c r="A113" s="239" t="s">
        <v>649</v>
      </c>
      <c r="B113" s="248" t="s">
        <v>81</v>
      </c>
      <c r="C113" s="238">
        <v>11</v>
      </c>
      <c r="D113" s="255"/>
      <c r="E113" s="240">
        <v>313</v>
      </c>
      <c r="F113" s="241"/>
      <c r="G113" s="242"/>
      <c r="H113" s="247">
        <f>SUM(H114:H114)</f>
        <v>24000</v>
      </c>
      <c r="I113" s="247">
        <f>SUM(I114:I114)</f>
        <v>40000</v>
      </c>
      <c r="J113" s="247">
        <f>SUM(J114:J114)</f>
        <v>40000</v>
      </c>
    </row>
    <row r="114" spans="1:10" s="224" customFormat="1" ht="15" x14ac:dyDescent="0.2">
      <c r="A114" s="182" t="s">
        <v>649</v>
      </c>
      <c r="B114" s="160" t="s">
        <v>81</v>
      </c>
      <c r="C114" s="161">
        <v>11</v>
      </c>
      <c r="D114" s="162" t="s">
        <v>18</v>
      </c>
      <c r="E114" s="163">
        <v>3132</v>
      </c>
      <c r="F114" s="227" t="s">
        <v>280</v>
      </c>
      <c r="G114" s="221"/>
      <c r="H114" s="245">
        <v>24000</v>
      </c>
      <c r="I114" s="245">
        <v>40000</v>
      </c>
      <c r="J114" s="245">
        <v>40000</v>
      </c>
    </row>
    <row r="115" spans="1:10" s="224" customFormat="1" x14ac:dyDescent="0.2">
      <c r="A115" s="390" t="s">
        <v>649</v>
      </c>
      <c r="B115" s="303" t="s">
        <v>81</v>
      </c>
      <c r="C115" s="286">
        <v>11</v>
      </c>
      <c r="D115" s="286"/>
      <c r="E115" s="287">
        <v>32</v>
      </c>
      <c r="F115" s="288"/>
      <c r="G115" s="289"/>
      <c r="H115" s="290">
        <f t="shared" ref="H115" si="78">H116+H118</f>
        <v>1950000</v>
      </c>
      <c r="I115" s="290">
        <f t="shared" ref="I115" si="79">I116+I118</f>
        <v>2800000</v>
      </c>
      <c r="J115" s="290">
        <f t="shared" ref="J115" si="80">J116+J118</f>
        <v>2800000</v>
      </c>
    </row>
    <row r="116" spans="1:10" s="224" customFormat="1" x14ac:dyDescent="0.2">
      <c r="A116" s="207" t="s">
        <v>649</v>
      </c>
      <c r="B116" s="203" t="s">
        <v>81</v>
      </c>
      <c r="C116" s="251">
        <v>11</v>
      </c>
      <c r="D116" s="253"/>
      <c r="E116" s="254">
        <v>323</v>
      </c>
      <c r="F116" s="230"/>
      <c r="G116" s="221"/>
      <c r="H116" s="257">
        <f t="shared" ref="H116:J116" si="81">H117</f>
        <v>300000</v>
      </c>
      <c r="I116" s="257">
        <f t="shared" si="81"/>
        <v>500000</v>
      </c>
      <c r="J116" s="257">
        <f t="shared" si="81"/>
        <v>500000</v>
      </c>
    </row>
    <row r="117" spans="1:10" s="224" customFormat="1" ht="15" x14ac:dyDescent="0.2">
      <c r="A117" s="146" t="s">
        <v>649</v>
      </c>
      <c r="B117" s="144" t="s">
        <v>81</v>
      </c>
      <c r="C117" s="145">
        <v>11</v>
      </c>
      <c r="D117" s="172" t="s">
        <v>18</v>
      </c>
      <c r="E117" s="173">
        <v>3235</v>
      </c>
      <c r="F117" s="227" t="s">
        <v>42</v>
      </c>
      <c r="G117" s="221"/>
      <c r="H117" s="245">
        <v>300000</v>
      </c>
      <c r="I117" s="245">
        <v>500000</v>
      </c>
      <c r="J117" s="245">
        <v>500000</v>
      </c>
    </row>
    <row r="118" spans="1:10" s="167" customFormat="1" x14ac:dyDescent="0.2">
      <c r="A118" s="181" t="s">
        <v>649</v>
      </c>
      <c r="B118" s="153" t="s">
        <v>81</v>
      </c>
      <c r="C118" s="154">
        <v>11</v>
      </c>
      <c r="D118" s="155"/>
      <c r="E118" s="156">
        <v>329</v>
      </c>
      <c r="F118" s="226"/>
      <c r="G118" s="157"/>
      <c r="H118" s="247">
        <f t="shared" ref="H118" si="82">SUM(H119:H120)</f>
        <v>1650000</v>
      </c>
      <c r="I118" s="247">
        <f t="shared" ref="I118" si="83">SUM(I119:I120)</f>
        <v>2300000</v>
      </c>
      <c r="J118" s="247">
        <f t="shared" ref="J118" si="84">SUM(J119:J120)</f>
        <v>2300000</v>
      </c>
    </row>
    <row r="119" spans="1:10" s="224" customFormat="1" ht="15" x14ac:dyDescent="0.2">
      <c r="A119" s="182" t="s">
        <v>649</v>
      </c>
      <c r="B119" s="160" t="s">
        <v>81</v>
      </c>
      <c r="C119" s="161">
        <v>11</v>
      </c>
      <c r="D119" s="162" t="s">
        <v>18</v>
      </c>
      <c r="E119" s="163">
        <v>3296</v>
      </c>
      <c r="F119" s="227" t="s">
        <v>612</v>
      </c>
      <c r="G119" s="221"/>
      <c r="H119" s="245">
        <v>1500000</v>
      </c>
      <c r="I119" s="245">
        <v>2000000</v>
      </c>
      <c r="J119" s="245">
        <v>2000000</v>
      </c>
    </row>
    <row r="120" spans="1:10" s="224" customFormat="1" ht="15" x14ac:dyDescent="0.2">
      <c r="A120" s="146" t="s">
        <v>649</v>
      </c>
      <c r="B120" s="144" t="s">
        <v>81</v>
      </c>
      <c r="C120" s="145">
        <v>11</v>
      </c>
      <c r="D120" s="172" t="s">
        <v>18</v>
      </c>
      <c r="E120" s="173">
        <v>3299</v>
      </c>
      <c r="F120" s="227" t="s">
        <v>125</v>
      </c>
      <c r="G120" s="221"/>
      <c r="H120" s="245">
        <v>150000</v>
      </c>
      <c r="I120" s="245">
        <v>300000</v>
      </c>
      <c r="J120" s="245">
        <v>300000</v>
      </c>
    </row>
    <row r="121" spans="1:10" s="224" customFormat="1" x14ac:dyDescent="0.2">
      <c r="A121" s="390" t="s">
        <v>649</v>
      </c>
      <c r="B121" s="303" t="s">
        <v>81</v>
      </c>
      <c r="C121" s="286">
        <v>11</v>
      </c>
      <c r="D121" s="286"/>
      <c r="E121" s="287">
        <v>34</v>
      </c>
      <c r="F121" s="288"/>
      <c r="G121" s="289"/>
      <c r="H121" s="290">
        <f t="shared" ref="H121:J121" si="85">H122</f>
        <v>2000000</v>
      </c>
      <c r="I121" s="290">
        <f t="shared" si="85"/>
        <v>3500000</v>
      </c>
      <c r="J121" s="290">
        <f t="shared" si="85"/>
        <v>3500000</v>
      </c>
    </row>
    <row r="122" spans="1:10" s="244" customFormat="1" x14ac:dyDescent="0.2">
      <c r="A122" s="239" t="s">
        <v>649</v>
      </c>
      <c r="B122" s="248" t="s">
        <v>81</v>
      </c>
      <c r="C122" s="238">
        <v>11</v>
      </c>
      <c r="D122" s="255"/>
      <c r="E122" s="240">
        <v>343</v>
      </c>
      <c r="F122" s="241"/>
      <c r="G122" s="242"/>
      <c r="H122" s="247">
        <f t="shared" ref="H122:J122" si="86">SUM(H123)</f>
        <v>2000000</v>
      </c>
      <c r="I122" s="247">
        <f t="shared" si="86"/>
        <v>3500000</v>
      </c>
      <c r="J122" s="247">
        <f t="shared" si="86"/>
        <v>3500000</v>
      </c>
    </row>
    <row r="123" spans="1:10" s="224" customFormat="1" ht="15" x14ac:dyDescent="0.2">
      <c r="A123" s="182" t="s">
        <v>649</v>
      </c>
      <c r="B123" s="160" t="s">
        <v>81</v>
      </c>
      <c r="C123" s="161">
        <v>11</v>
      </c>
      <c r="D123" s="162" t="s">
        <v>18</v>
      </c>
      <c r="E123" s="163">
        <v>3433</v>
      </c>
      <c r="F123" s="227" t="s">
        <v>126</v>
      </c>
      <c r="G123" s="221"/>
      <c r="H123" s="245">
        <v>2000000</v>
      </c>
      <c r="I123" s="245">
        <v>3500000</v>
      </c>
      <c r="J123" s="245">
        <v>3500000</v>
      </c>
    </row>
    <row r="124" spans="1:10" s="224" customFormat="1" x14ac:dyDescent="0.2">
      <c r="A124" s="390" t="s">
        <v>649</v>
      </c>
      <c r="B124" s="303" t="s">
        <v>81</v>
      </c>
      <c r="C124" s="286">
        <v>11</v>
      </c>
      <c r="D124" s="286"/>
      <c r="E124" s="287">
        <v>38</v>
      </c>
      <c r="F124" s="288"/>
      <c r="G124" s="289"/>
      <c r="H124" s="290">
        <f t="shared" ref="H124:J124" si="87">H125</f>
        <v>2300000</v>
      </c>
      <c r="I124" s="290">
        <f t="shared" si="87"/>
        <v>2550000</v>
      </c>
      <c r="J124" s="290">
        <f t="shared" si="87"/>
        <v>2550000</v>
      </c>
    </row>
    <row r="125" spans="1:10" s="244" customFormat="1" x14ac:dyDescent="0.2">
      <c r="A125" s="239" t="s">
        <v>649</v>
      </c>
      <c r="B125" s="248" t="s">
        <v>81</v>
      </c>
      <c r="C125" s="238">
        <v>11</v>
      </c>
      <c r="D125" s="255"/>
      <c r="E125" s="240">
        <v>383</v>
      </c>
      <c r="F125" s="241"/>
      <c r="G125" s="242"/>
      <c r="H125" s="247">
        <f t="shared" ref="H125" si="88">H126+H127</f>
        <v>2300000</v>
      </c>
      <c r="I125" s="247">
        <f t="shared" ref="I125" si="89">I126+I127</f>
        <v>2550000</v>
      </c>
      <c r="J125" s="247">
        <f t="shared" ref="J125" si="90">J126+J127</f>
        <v>2550000</v>
      </c>
    </row>
    <row r="126" spans="1:10" s="224" customFormat="1" ht="15" x14ac:dyDescent="0.2">
      <c r="A126" s="182" t="s">
        <v>649</v>
      </c>
      <c r="B126" s="160" t="s">
        <v>81</v>
      </c>
      <c r="C126" s="161">
        <v>11</v>
      </c>
      <c r="D126" s="162" t="s">
        <v>18</v>
      </c>
      <c r="E126" s="163">
        <v>3831</v>
      </c>
      <c r="F126" s="227" t="s">
        <v>295</v>
      </c>
      <c r="G126" s="221"/>
      <c r="H126" s="245">
        <v>2250000</v>
      </c>
      <c r="I126" s="245">
        <v>2500000</v>
      </c>
      <c r="J126" s="245">
        <v>2500000</v>
      </c>
    </row>
    <row r="127" spans="1:10" s="224" customFormat="1" ht="15" x14ac:dyDescent="0.2">
      <c r="A127" s="182" t="s">
        <v>649</v>
      </c>
      <c r="B127" s="160" t="s">
        <v>81</v>
      </c>
      <c r="C127" s="161">
        <v>11</v>
      </c>
      <c r="D127" s="162" t="s">
        <v>18</v>
      </c>
      <c r="E127" s="163">
        <v>3835</v>
      </c>
      <c r="F127" s="227" t="s">
        <v>613</v>
      </c>
      <c r="G127" s="221"/>
      <c r="H127" s="245">
        <v>50000</v>
      </c>
      <c r="I127" s="245">
        <v>50000</v>
      </c>
      <c r="J127" s="245">
        <v>50000</v>
      </c>
    </row>
    <row r="128" spans="1:10" s="167" customFormat="1" ht="45" x14ac:dyDescent="0.2">
      <c r="A128" s="391" t="s">
        <v>649</v>
      </c>
      <c r="B128" s="297" t="s">
        <v>274</v>
      </c>
      <c r="C128" s="297"/>
      <c r="D128" s="297"/>
      <c r="E128" s="298"/>
      <c r="F128" s="300" t="s">
        <v>231</v>
      </c>
      <c r="G128" s="301" t="s">
        <v>642</v>
      </c>
      <c r="H128" s="302">
        <f t="shared" ref="H128" si="91">H129+H133+H136</f>
        <v>6800000</v>
      </c>
      <c r="I128" s="302">
        <f t="shared" ref="I128" si="92">I129+I133+I136</f>
        <v>5520000</v>
      </c>
      <c r="J128" s="302">
        <f t="shared" ref="J128" si="93">J129+J133+J136</f>
        <v>5550000</v>
      </c>
    </row>
    <row r="129" spans="1:10" s="167" customFormat="1" x14ac:dyDescent="0.2">
      <c r="A129" s="390" t="s">
        <v>649</v>
      </c>
      <c r="B129" s="303" t="s">
        <v>274</v>
      </c>
      <c r="C129" s="286">
        <v>11</v>
      </c>
      <c r="D129" s="286"/>
      <c r="E129" s="287">
        <v>32</v>
      </c>
      <c r="F129" s="288"/>
      <c r="G129" s="289"/>
      <c r="H129" s="290">
        <f t="shared" ref="H129:J129" si="94">H130</f>
        <v>6500000</v>
      </c>
      <c r="I129" s="290">
        <f t="shared" si="94"/>
        <v>5200000</v>
      </c>
      <c r="J129" s="290">
        <f t="shared" si="94"/>
        <v>5200000</v>
      </c>
    </row>
    <row r="130" spans="1:10" s="167" customFormat="1" x14ac:dyDescent="0.2">
      <c r="A130" s="181" t="s">
        <v>649</v>
      </c>
      <c r="B130" s="153" t="s">
        <v>274</v>
      </c>
      <c r="C130" s="154">
        <v>11</v>
      </c>
      <c r="D130" s="155"/>
      <c r="E130" s="176">
        <v>323</v>
      </c>
      <c r="F130" s="226"/>
      <c r="G130" s="157"/>
      <c r="H130" s="247">
        <f t="shared" ref="H130" si="95">SUM(H131:H132)</f>
        <v>6500000</v>
      </c>
      <c r="I130" s="247">
        <f t="shared" ref="I130" si="96">SUM(I131:I132)</f>
        <v>5200000</v>
      </c>
      <c r="J130" s="247">
        <f t="shared" ref="J130" si="97">SUM(J131:J132)</f>
        <v>5200000</v>
      </c>
    </row>
    <row r="131" spans="1:10" s="224" customFormat="1" ht="15" x14ac:dyDescent="0.2">
      <c r="A131" s="182" t="s">
        <v>649</v>
      </c>
      <c r="B131" s="160" t="s">
        <v>274</v>
      </c>
      <c r="C131" s="161">
        <v>11</v>
      </c>
      <c r="D131" s="162" t="s">
        <v>28</v>
      </c>
      <c r="E131" s="163">
        <v>3232</v>
      </c>
      <c r="F131" s="227" t="s">
        <v>118</v>
      </c>
      <c r="G131" s="221"/>
      <c r="H131" s="245">
        <v>6000000</v>
      </c>
      <c r="I131" s="245">
        <v>5000000</v>
      </c>
      <c r="J131" s="245">
        <v>5000000</v>
      </c>
    </row>
    <row r="132" spans="1:10" s="224" customFormat="1" ht="15" x14ac:dyDescent="0.2">
      <c r="A132" s="182" t="s">
        <v>649</v>
      </c>
      <c r="B132" s="160" t="s">
        <v>274</v>
      </c>
      <c r="C132" s="161">
        <v>11</v>
      </c>
      <c r="D132" s="162" t="s">
        <v>28</v>
      </c>
      <c r="E132" s="163">
        <v>3237</v>
      </c>
      <c r="F132" s="227" t="s">
        <v>36</v>
      </c>
      <c r="G132" s="221"/>
      <c r="H132" s="245">
        <v>500000</v>
      </c>
      <c r="I132" s="245">
        <v>200000</v>
      </c>
      <c r="J132" s="245">
        <v>200000</v>
      </c>
    </row>
    <row r="133" spans="1:10" s="224" customFormat="1" x14ac:dyDescent="0.2">
      <c r="A133" s="390" t="s">
        <v>649</v>
      </c>
      <c r="B133" s="303" t="s">
        <v>274</v>
      </c>
      <c r="C133" s="286">
        <v>11</v>
      </c>
      <c r="D133" s="286"/>
      <c r="E133" s="287">
        <v>41</v>
      </c>
      <c r="F133" s="288"/>
      <c r="G133" s="289"/>
      <c r="H133" s="290">
        <f t="shared" ref="H133:J133" si="98">H134</f>
        <v>100000</v>
      </c>
      <c r="I133" s="290">
        <f t="shared" si="98"/>
        <v>100000</v>
      </c>
      <c r="J133" s="290">
        <f t="shared" si="98"/>
        <v>100000</v>
      </c>
    </row>
    <row r="134" spans="1:10" s="277" customFormat="1" x14ac:dyDescent="0.2">
      <c r="A134" s="239" t="s">
        <v>649</v>
      </c>
      <c r="B134" s="248" t="s">
        <v>274</v>
      </c>
      <c r="C134" s="238">
        <v>11</v>
      </c>
      <c r="D134" s="255"/>
      <c r="E134" s="240">
        <v>412</v>
      </c>
      <c r="F134" s="241"/>
      <c r="G134" s="242"/>
      <c r="H134" s="247">
        <f t="shared" ref="H134:J134" si="99">SUM(H135)</f>
        <v>100000</v>
      </c>
      <c r="I134" s="247">
        <f t="shared" si="99"/>
        <v>100000</v>
      </c>
      <c r="J134" s="247">
        <f t="shared" si="99"/>
        <v>100000</v>
      </c>
    </row>
    <row r="135" spans="1:10" s="244" customFormat="1" x14ac:dyDescent="0.2">
      <c r="A135" s="182" t="s">
        <v>649</v>
      </c>
      <c r="B135" s="160" t="s">
        <v>274</v>
      </c>
      <c r="C135" s="161">
        <v>11</v>
      </c>
      <c r="D135" s="162" t="s">
        <v>28</v>
      </c>
      <c r="E135" s="163">
        <v>4126</v>
      </c>
      <c r="F135" s="227" t="s">
        <v>4</v>
      </c>
      <c r="G135" s="221"/>
      <c r="H135" s="245">
        <v>100000</v>
      </c>
      <c r="I135" s="245">
        <v>100000</v>
      </c>
      <c r="J135" s="245">
        <v>100000</v>
      </c>
    </row>
    <row r="136" spans="1:10" s="224" customFormat="1" x14ac:dyDescent="0.2">
      <c r="A136" s="390" t="s">
        <v>649</v>
      </c>
      <c r="B136" s="303" t="s">
        <v>274</v>
      </c>
      <c r="C136" s="286">
        <v>31</v>
      </c>
      <c r="D136" s="286"/>
      <c r="E136" s="287">
        <v>32</v>
      </c>
      <c r="F136" s="288"/>
      <c r="G136" s="289"/>
      <c r="H136" s="290">
        <f t="shared" ref="H136:J137" si="100">H137</f>
        <v>200000</v>
      </c>
      <c r="I136" s="290">
        <f t="shared" si="100"/>
        <v>220000</v>
      </c>
      <c r="J136" s="290">
        <f t="shared" si="100"/>
        <v>250000</v>
      </c>
    </row>
    <row r="137" spans="1:10" s="277" customFormat="1" x14ac:dyDescent="0.2">
      <c r="A137" s="239" t="s">
        <v>649</v>
      </c>
      <c r="B137" s="248" t="s">
        <v>274</v>
      </c>
      <c r="C137" s="238">
        <v>31</v>
      </c>
      <c r="D137" s="255"/>
      <c r="E137" s="240">
        <v>323</v>
      </c>
      <c r="F137" s="241"/>
      <c r="G137" s="242"/>
      <c r="H137" s="247">
        <f t="shared" si="100"/>
        <v>200000</v>
      </c>
      <c r="I137" s="247">
        <f t="shared" si="100"/>
        <v>220000</v>
      </c>
      <c r="J137" s="247">
        <f t="shared" si="100"/>
        <v>250000</v>
      </c>
    </row>
    <row r="138" spans="1:10" s="244" customFormat="1" x14ac:dyDescent="0.2">
      <c r="A138" s="182" t="s">
        <v>649</v>
      </c>
      <c r="B138" s="160" t="s">
        <v>274</v>
      </c>
      <c r="C138" s="161">
        <v>31</v>
      </c>
      <c r="D138" s="162" t="s">
        <v>28</v>
      </c>
      <c r="E138" s="163">
        <v>3232</v>
      </c>
      <c r="F138" s="227" t="s">
        <v>118</v>
      </c>
      <c r="G138" s="221"/>
      <c r="H138" s="245">
        <v>200000</v>
      </c>
      <c r="I138" s="245">
        <v>220000</v>
      </c>
      <c r="J138" s="245">
        <v>250000</v>
      </c>
    </row>
    <row r="139" spans="1:10" s="167" customFormat="1" ht="45" x14ac:dyDescent="0.2">
      <c r="A139" s="309" t="s">
        <v>649</v>
      </c>
      <c r="B139" s="296" t="s">
        <v>591</v>
      </c>
      <c r="C139" s="296"/>
      <c r="D139" s="296"/>
      <c r="E139" s="305"/>
      <c r="F139" s="300" t="s">
        <v>428</v>
      </c>
      <c r="G139" s="301" t="s">
        <v>642</v>
      </c>
      <c r="H139" s="302">
        <f t="shared" ref="H139" si="101">H140+H144</f>
        <v>650000</v>
      </c>
      <c r="I139" s="302">
        <f t="shared" ref="I139" si="102">I140+I144</f>
        <v>750000</v>
      </c>
      <c r="J139" s="302">
        <f t="shared" ref="J139" si="103">J140+J144</f>
        <v>850000</v>
      </c>
    </row>
    <row r="140" spans="1:10" s="167" customFormat="1" x14ac:dyDescent="0.2">
      <c r="A140" s="390" t="s">
        <v>649</v>
      </c>
      <c r="B140" s="303" t="s">
        <v>591</v>
      </c>
      <c r="C140" s="286">
        <v>11</v>
      </c>
      <c r="D140" s="286"/>
      <c r="E140" s="287">
        <v>32</v>
      </c>
      <c r="F140" s="288"/>
      <c r="G140" s="289"/>
      <c r="H140" s="290">
        <f t="shared" ref="H140:J140" si="104">H141</f>
        <v>500000</v>
      </c>
      <c r="I140" s="290">
        <f t="shared" si="104"/>
        <v>550000</v>
      </c>
      <c r="J140" s="290">
        <f t="shared" si="104"/>
        <v>600000</v>
      </c>
    </row>
    <row r="141" spans="1:10" s="167" customFormat="1" x14ac:dyDescent="0.2">
      <c r="A141" s="181" t="s">
        <v>649</v>
      </c>
      <c r="B141" s="153" t="s">
        <v>591</v>
      </c>
      <c r="C141" s="153">
        <v>11</v>
      </c>
      <c r="D141" s="155"/>
      <c r="E141" s="176">
        <v>323</v>
      </c>
      <c r="F141" s="226"/>
      <c r="G141" s="157"/>
      <c r="H141" s="247">
        <f t="shared" ref="H141" si="105">H143+H142</f>
        <v>500000</v>
      </c>
      <c r="I141" s="247">
        <f t="shared" ref="I141" si="106">I143+I142</f>
        <v>550000</v>
      </c>
      <c r="J141" s="247">
        <f t="shared" ref="J141" si="107">J143+J142</f>
        <v>600000</v>
      </c>
    </row>
    <row r="142" spans="1:10" s="224" customFormat="1" ht="15" x14ac:dyDescent="0.2">
      <c r="A142" s="182" t="s">
        <v>649</v>
      </c>
      <c r="B142" s="160" t="s">
        <v>591</v>
      </c>
      <c r="C142" s="161">
        <v>11</v>
      </c>
      <c r="D142" s="162" t="s">
        <v>18</v>
      </c>
      <c r="E142" s="163">
        <v>3237</v>
      </c>
      <c r="F142" s="227" t="s">
        <v>36</v>
      </c>
      <c r="G142" s="221"/>
      <c r="H142" s="245">
        <v>100000</v>
      </c>
      <c r="I142" s="245">
        <v>50000</v>
      </c>
      <c r="J142" s="245">
        <v>50000</v>
      </c>
    </row>
    <row r="143" spans="1:10" s="224" customFormat="1" ht="15" x14ac:dyDescent="0.2">
      <c r="A143" s="182" t="s">
        <v>649</v>
      </c>
      <c r="B143" s="160" t="s">
        <v>591</v>
      </c>
      <c r="C143" s="161">
        <v>11</v>
      </c>
      <c r="D143" s="162" t="s">
        <v>18</v>
      </c>
      <c r="E143" s="163">
        <v>3238</v>
      </c>
      <c r="F143" s="227" t="s">
        <v>122</v>
      </c>
      <c r="G143" s="221"/>
      <c r="H143" s="245">
        <v>400000</v>
      </c>
      <c r="I143" s="245">
        <v>500000</v>
      </c>
      <c r="J143" s="245">
        <v>550000</v>
      </c>
    </row>
    <row r="144" spans="1:10" s="224" customFormat="1" x14ac:dyDescent="0.2">
      <c r="A144" s="390" t="s">
        <v>649</v>
      </c>
      <c r="B144" s="303" t="s">
        <v>591</v>
      </c>
      <c r="C144" s="286">
        <v>11</v>
      </c>
      <c r="D144" s="286"/>
      <c r="E144" s="287">
        <v>42</v>
      </c>
      <c r="F144" s="288"/>
      <c r="G144" s="289"/>
      <c r="H144" s="290">
        <f t="shared" ref="H144:J144" si="108">H145</f>
        <v>150000</v>
      </c>
      <c r="I144" s="290">
        <f t="shared" si="108"/>
        <v>200000</v>
      </c>
      <c r="J144" s="290">
        <f t="shared" si="108"/>
        <v>250000</v>
      </c>
    </row>
    <row r="145" spans="1:10" s="244" customFormat="1" x14ac:dyDescent="0.2">
      <c r="A145" s="239" t="s">
        <v>649</v>
      </c>
      <c r="B145" s="248" t="s">
        <v>591</v>
      </c>
      <c r="C145" s="248">
        <v>11</v>
      </c>
      <c r="D145" s="255"/>
      <c r="E145" s="249">
        <v>426</v>
      </c>
      <c r="F145" s="241"/>
      <c r="G145" s="242"/>
      <c r="H145" s="247">
        <f t="shared" ref="H145:J145" si="109">SUM(H146)</f>
        <v>150000</v>
      </c>
      <c r="I145" s="247">
        <f t="shared" si="109"/>
        <v>200000</v>
      </c>
      <c r="J145" s="247">
        <f t="shared" si="109"/>
        <v>250000</v>
      </c>
    </row>
    <row r="146" spans="1:10" s="224" customFormat="1" ht="15" x14ac:dyDescent="0.2">
      <c r="A146" s="182" t="s">
        <v>649</v>
      </c>
      <c r="B146" s="160" t="s">
        <v>591</v>
      </c>
      <c r="C146" s="161">
        <v>11</v>
      </c>
      <c r="D146" s="162" t="s">
        <v>18</v>
      </c>
      <c r="E146" s="163">
        <v>4262</v>
      </c>
      <c r="F146" s="227" t="s">
        <v>135</v>
      </c>
      <c r="G146" s="221"/>
      <c r="H146" s="245">
        <v>150000</v>
      </c>
      <c r="I146" s="245">
        <v>200000</v>
      </c>
      <c r="J146" s="245">
        <v>250000</v>
      </c>
    </row>
    <row r="147" spans="1:10" s="224" customFormat="1" ht="45" x14ac:dyDescent="0.2">
      <c r="A147" s="309" t="s">
        <v>649</v>
      </c>
      <c r="B147" s="296" t="s">
        <v>738</v>
      </c>
      <c r="C147" s="297"/>
      <c r="D147" s="297"/>
      <c r="E147" s="298"/>
      <c r="F147" s="300" t="s">
        <v>739</v>
      </c>
      <c r="G147" s="301" t="s">
        <v>642</v>
      </c>
      <c r="H147" s="302">
        <f t="shared" ref="H147:J147" si="110">H148+H151</f>
        <v>4500000</v>
      </c>
      <c r="I147" s="302">
        <f t="shared" si="110"/>
        <v>0</v>
      </c>
      <c r="J147" s="302">
        <f t="shared" si="110"/>
        <v>0</v>
      </c>
    </row>
    <row r="148" spans="1:10" s="224" customFormat="1" x14ac:dyDescent="0.2">
      <c r="A148" s="390" t="s">
        <v>649</v>
      </c>
      <c r="B148" s="303" t="s">
        <v>738</v>
      </c>
      <c r="C148" s="291">
        <v>11</v>
      </c>
      <c r="D148" s="286"/>
      <c r="E148" s="287">
        <v>32</v>
      </c>
      <c r="F148" s="288"/>
      <c r="G148" s="288"/>
      <c r="H148" s="290">
        <f t="shared" ref="H148:J149" si="111">H149</f>
        <v>2500000</v>
      </c>
      <c r="I148" s="290">
        <f t="shared" si="111"/>
        <v>0</v>
      </c>
      <c r="J148" s="290">
        <f t="shared" si="111"/>
        <v>0</v>
      </c>
    </row>
    <row r="149" spans="1:10" s="244" customFormat="1" x14ac:dyDescent="0.2">
      <c r="A149" s="239" t="s">
        <v>649</v>
      </c>
      <c r="B149" s="248" t="s">
        <v>738</v>
      </c>
      <c r="C149" s="238">
        <v>11</v>
      </c>
      <c r="D149" s="255"/>
      <c r="E149" s="240">
        <v>323</v>
      </c>
      <c r="F149" s="241"/>
      <c r="G149" s="242"/>
      <c r="H149" s="262">
        <f t="shared" si="111"/>
        <v>2500000</v>
      </c>
      <c r="I149" s="262">
        <f t="shared" si="111"/>
        <v>0</v>
      </c>
      <c r="J149" s="262">
        <f t="shared" si="111"/>
        <v>0</v>
      </c>
    </row>
    <row r="150" spans="1:10" s="224" customFormat="1" ht="15" x14ac:dyDescent="0.2">
      <c r="A150" s="182" t="s">
        <v>649</v>
      </c>
      <c r="B150" s="160" t="s">
        <v>738</v>
      </c>
      <c r="C150" s="161">
        <v>11</v>
      </c>
      <c r="D150" s="162" t="s">
        <v>18</v>
      </c>
      <c r="E150" s="163">
        <v>3231</v>
      </c>
      <c r="F150" s="227" t="s">
        <v>117</v>
      </c>
      <c r="G150" s="221"/>
      <c r="H150" s="245">
        <v>2500000</v>
      </c>
      <c r="I150" s="245">
        <v>0</v>
      </c>
      <c r="J150" s="245">
        <v>0</v>
      </c>
    </row>
    <row r="151" spans="1:10" s="224" customFormat="1" x14ac:dyDescent="0.2">
      <c r="A151" s="390" t="s">
        <v>649</v>
      </c>
      <c r="B151" s="303" t="s">
        <v>738</v>
      </c>
      <c r="C151" s="291">
        <v>11</v>
      </c>
      <c r="D151" s="286"/>
      <c r="E151" s="287">
        <v>35</v>
      </c>
      <c r="F151" s="288"/>
      <c r="G151" s="288"/>
      <c r="H151" s="290">
        <f t="shared" ref="H151:J151" si="112">H152+H154</f>
        <v>2000000</v>
      </c>
      <c r="I151" s="290">
        <f t="shared" si="112"/>
        <v>0</v>
      </c>
      <c r="J151" s="290">
        <f t="shared" si="112"/>
        <v>0</v>
      </c>
    </row>
    <row r="152" spans="1:10" s="244" customFormat="1" x14ac:dyDescent="0.2">
      <c r="A152" s="239" t="s">
        <v>649</v>
      </c>
      <c r="B152" s="248" t="s">
        <v>738</v>
      </c>
      <c r="C152" s="238">
        <v>11</v>
      </c>
      <c r="D152" s="255"/>
      <c r="E152" s="240">
        <v>351</v>
      </c>
      <c r="F152" s="241"/>
      <c r="G152" s="242"/>
      <c r="H152" s="262">
        <f t="shared" ref="H152:J152" si="113">H153</f>
        <v>1000000</v>
      </c>
      <c r="I152" s="262">
        <f t="shared" si="113"/>
        <v>0</v>
      </c>
      <c r="J152" s="262">
        <f t="shared" si="113"/>
        <v>0</v>
      </c>
    </row>
    <row r="153" spans="1:10" s="224" customFormat="1" ht="30" x14ac:dyDescent="0.2">
      <c r="A153" s="182" t="s">
        <v>649</v>
      </c>
      <c r="B153" s="160" t="s">
        <v>738</v>
      </c>
      <c r="C153" s="161">
        <v>11</v>
      </c>
      <c r="D153" s="162" t="s">
        <v>18</v>
      </c>
      <c r="E153" s="163">
        <v>3512</v>
      </c>
      <c r="F153" s="227" t="s">
        <v>140</v>
      </c>
      <c r="G153" s="221"/>
      <c r="H153" s="245">
        <v>1000000</v>
      </c>
      <c r="I153" s="245">
        <v>0</v>
      </c>
      <c r="J153" s="245">
        <v>0</v>
      </c>
    </row>
    <row r="154" spans="1:10" s="244" customFormat="1" x14ac:dyDescent="0.2">
      <c r="A154" s="239" t="s">
        <v>649</v>
      </c>
      <c r="B154" s="248" t="s">
        <v>738</v>
      </c>
      <c r="C154" s="154">
        <v>11</v>
      </c>
      <c r="D154" s="155"/>
      <c r="E154" s="240">
        <v>352</v>
      </c>
      <c r="F154" s="226"/>
      <c r="G154" s="242"/>
      <c r="H154" s="262">
        <f t="shared" ref="H154:J154" si="114">H155</f>
        <v>1000000</v>
      </c>
      <c r="I154" s="262">
        <f t="shared" si="114"/>
        <v>0</v>
      </c>
      <c r="J154" s="262">
        <f t="shared" si="114"/>
        <v>0</v>
      </c>
    </row>
    <row r="155" spans="1:10" s="224" customFormat="1" ht="30" x14ac:dyDescent="0.2">
      <c r="A155" s="182" t="s">
        <v>649</v>
      </c>
      <c r="B155" s="160" t="s">
        <v>738</v>
      </c>
      <c r="C155" s="161">
        <v>11</v>
      </c>
      <c r="D155" s="162" t="s">
        <v>18</v>
      </c>
      <c r="E155" s="163">
        <v>3522</v>
      </c>
      <c r="F155" s="227" t="s">
        <v>665</v>
      </c>
      <c r="G155" s="221"/>
      <c r="H155" s="245">
        <v>1000000</v>
      </c>
      <c r="I155" s="245">
        <v>0</v>
      </c>
      <c r="J155" s="245">
        <v>0</v>
      </c>
    </row>
    <row r="156" spans="1:10" s="224" customFormat="1" ht="63" x14ac:dyDescent="0.2">
      <c r="A156" s="309" t="s">
        <v>649</v>
      </c>
      <c r="B156" s="304" t="s">
        <v>820</v>
      </c>
      <c r="C156" s="339"/>
      <c r="D156" s="297"/>
      <c r="E156" s="298"/>
      <c r="F156" s="300" t="s">
        <v>764</v>
      </c>
      <c r="G156" s="301" t="s">
        <v>642</v>
      </c>
      <c r="H156" s="302">
        <f>H157+H163</f>
        <v>6000000</v>
      </c>
      <c r="I156" s="302">
        <f t="shared" ref="I156:J156" si="115">I157+I163</f>
        <v>10000000</v>
      </c>
      <c r="J156" s="302">
        <f t="shared" si="115"/>
        <v>15000000</v>
      </c>
    </row>
    <row r="157" spans="1:10" s="224" customFormat="1" x14ac:dyDescent="0.2">
      <c r="A157" s="392" t="s">
        <v>649</v>
      </c>
      <c r="B157" s="285" t="s">
        <v>820</v>
      </c>
      <c r="C157" s="291">
        <v>11</v>
      </c>
      <c r="D157" s="286"/>
      <c r="E157" s="287">
        <v>32</v>
      </c>
      <c r="F157" s="288"/>
      <c r="G157" s="288"/>
      <c r="H157" s="290">
        <f>H158+H160</f>
        <v>300000</v>
      </c>
      <c r="I157" s="290">
        <f t="shared" ref="I157:J157" si="116">I158+I160</f>
        <v>300000</v>
      </c>
      <c r="J157" s="290">
        <f t="shared" si="116"/>
        <v>300000</v>
      </c>
    </row>
    <row r="158" spans="1:10" s="224" customFormat="1" x14ac:dyDescent="0.2">
      <c r="A158" s="253" t="s">
        <v>649</v>
      </c>
      <c r="B158" s="273" t="s">
        <v>820</v>
      </c>
      <c r="C158" s="238">
        <v>11</v>
      </c>
      <c r="D158" s="255"/>
      <c r="E158" s="156">
        <v>323</v>
      </c>
      <c r="F158" s="226"/>
      <c r="G158" s="242"/>
      <c r="H158" s="262">
        <f>H159</f>
        <v>100000</v>
      </c>
      <c r="I158" s="262">
        <f t="shared" ref="I158:J158" si="117">I159</f>
        <v>100000</v>
      </c>
      <c r="J158" s="262">
        <f t="shared" si="117"/>
        <v>100000</v>
      </c>
    </row>
    <row r="159" spans="1:10" s="224" customFormat="1" x14ac:dyDescent="0.2">
      <c r="A159" s="253" t="s">
        <v>649</v>
      </c>
      <c r="B159" s="273" t="s">
        <v>820</v>
      </c>
      <c r="C159" s="161">
        <v>11</v>
      </c>
      <c r="D159" s="162" t="s">
        <v>18</v>
      </c>
      <c r="E159" s="163">
        <v>3237</v>
      </c>
      <c r="F159" s="227" t="s">
        <v>36</v>
      </c>
      <c r="G159" s="221"/>
      <c r="H159" s="245">
        <v>100000</v>
      </c>
      <c r="I159" s="245">
        <v>100000</v>
      </c>
      <c r="J159" s="245">
        <v>100000</v>
      </c>
    </row>
    <row r="160" spans="1:10" s="224" customFormat="1" x14ac:dyDescent="0.2">
      <c r="A160" s="253" t="s">
        <v>649</v>
      </c>
      <c r="B160" s="273" t="s">
        <v>820</v>
      </c>
      <c r="C160" s="238">
        <v>11</v>
      </c>
      <c r="D160" s="255"/>
      <c r="E160" s="156">
        <v>329</v>
      </c>
      <c r="F160" s="226"/>
      <c r="G160" s="242"/>
      <c r="H160" s="262">
        <f>H161+H162</f>
        <v>200000</v>
      </c>
      <c r="I160" s="262">
        <f t="shared" ref="I160:J160" si="118">I161+I162</f>
        <v>200000</v>
      </c>
      <c r="J160" s="262">
        <f t="shared" si="118"/>
        <v>200000</v>
      </c>
    </row>
    <row r="161" spans="1:10" s="224" customFormat="1" x14ac:dyDescent="0.2">
      <c r="A161" s="253" t="s">
        <v>649</v>
      </c>
      <c r="B161" s="273" t="s">
        <v>820</v>
      </c>
      <c r="C161" s="161">
        <v>11</v>
      </c>
      <c r="D161" s="162" t="s">
        <v>18</v>
      </c>
      <c r="E161" s="163">
        <v>3295</v>
      </c>
      <c r="F161" s="227" t="s">
        <v>237</v>
      </c>
      <c r="G161" s="221"/>
      <c r="H161" s="245">
        <v>100000</v>
      </c>
      <c r="I161" s="245">
        <v>100000</v>
      </c>
      <c r="J161" s="245">
        <v>100000</v>
      </c>
    </row>
    <row r="162" spans="1:10" s="224" customFormat="1" x14ac:dyDescent="0.2">
      <c r="A162" s="253" t="s">
        <v>649</v>
      </c>
      <c r="B162" s="273" t="s">
        <v>820</v>
      </c>
      <c r="C162" s="161">
        <v>11</v>
      </c>
      <c r="D162" s="162" t="s">
        <v>18</v>
      </c>
      <c r="E162" s="163">
        <v>3296</v>
      </c>
      <c r="F162" s="227" t="s">
        <v>612</v>
      </c>
      <c r="G162" s="221"/>
      <c r="H162" s="245">
        <v>100000</v>
      </c>
      <c r="I162" s="245">
        <v>100000</v>
      </c>
      <c r="J162" s="245">
        <v>100000</v>
      </c>
    </row>
    <row r="163" spans="1:10" s="224" customFormat="1" x14ac:dyDescent="0.2">
      <c r="A163" s="392" t="s">
        <v>649</v>
      </c>
      <c r="B163" s="285" t="s">
        <v>820</v>
      </c>
      <c r="C163" s="291">
        <v>11</v>
      </c>
      <c r="D163" s="286"/>
      <c r="E163" s="287">
        <v>38</v>
      </c>
      <c r="F163" s="288"/>
      <c r="G163" s="288"/>
      <c r="H163" s="290">
        <f t="shared" ref="H163:J164" si="119">H164</f>
        <v>5700000</v>
      </c>
      <c r="I163" s="290">
        <f t="shared" si="119"/>
        <v>9700000</v>
      </c>
      <c r="J163" s="290">
        <f t="shared" si="119"/>
        <v>14700000</v>
      </c>
    </row>
    <row r="164" spans="1:10" s="224" customFormat="1" x14ac:dyDescent="0.2">
      <c r="A164" s="253" t="s">
        <v>649</v>
      </c>
      <c r="B164" s="273" t="s">
        <v>820</v>
      </c>
      <c r="C164" s="238">
        <v>11</v>
      </c>
      <c r="D164" s="255"/>
      <c r="E164" s="156">
        <v>386</v>
      </c>
      <c r="F164" s="226"/>
      <c r="G164" s="242"/>
      <c r="H164" s="262">
        <f t="shared" si="119"/>
        <v>5700000</v>
      </c>
      <c r="I164" s="262">
        <f t="shared" si="119"/>
        <v>9700000</v>
      </c>
      <c r="J164" s="262">
        <f t="shared" si="119"/>
        <v>14700000</v>
      </c>
    </row>
    <row r="165" spans="1:10" s="224" customFormat="1" ht="30" x14ac:dyDescent="0.2">
      <c r="A165" s="253" t="s">
        <v>649</v>
      </c>
      <c r="B165" s="273" t="s">
        <v>820</v>
      </c>
      <c r="C165" s="161">
        <v>11</v>
      </c>
      <c r="D165" s="162" t="s">
        <v>18</v>
      </c>
      <c r="E165" s="163">
        <v>3865</v>
      </c>
      <c r="F165" s="227" t="s">
        <v>922</v>
      </c>
      <c r="G165" s="221"/>
      <c r="H165" s="245">
        <v>5700000</v>
      </c>
      <c r="I165" s="245">
        <v>9700000</v>
      </c>
      <c r="J165" s="245">
        <v>14700000</v>
      </c>
    </row>
    <row r="166" spans="1:10" s="179" customFormat="1" x14ac:dyDescent="0.2">
      <c r="A166" s="400" t="s">
        <v>649</v>
      </c>
      <c r="B166" s="430" t="s">
        <v>702</v>
      </c>
      <c r="C166" s="430"/>
      <c r="D166" s="430"/>
      <c r="E166" s="430"/>
      <c r="F166" s="430"/>
      <c r="G166" s="177"/>
      <c r="H166" s="178">
        <f>H167+H253+H569</f>
        <v>292124650</v>
      </c>
      <c r="I166" s="178">
        <f>I167+I253+I569</f>
        <v>332447237</v>
      </c>
      <c r="J166" s="178">
        <f>J167+J253+J569</f>
        <v>334723555</v>
      </c>
    </row>
    <row r="167" spans="1:10" x14ac:dyDescent="0.2">
      <c r="A167" s="402" t="s">
        <v>649</v>
      </c>
      <c r="B167" s="427" t="s">
        <v>686</v>
      </c>
      <c r="C167" s="427"/>
      <c r="D167" s="427"/>
      <c r="E167" s="427"/>
      <c r="F167" s="427"/>
      <c r="G167" s="180"/>
      <c r="H167" s="151">
        <f>H168+H175+H193+H200+H207+H213+H217+H221+H228</f>
        <v>95687000</v>
      </c>
      <c r="I167" s="151">
        <f t="shared" ref="I167:J167" si="120">I168+I175+I193+I200+I207+I213+I217+I221+I228</f>
        <v>112875700</v>
      </c>
      <c r="J167" s="151">
        <f t="shared" si="120"/>
        <v>122942000</v>
      </c>
    </row>
    <row r="168" spans="1:10" s="152" customFormat="1" ht="78.75" x14ac:dyDescent="0.2">
      <c r="A168" s="391" t="s">
        <v>649</v>
      </c>
      <c r="B168" s="297" t="s">
        <v>167</v>
      </c>
      <c r="C168" s="297"/>
      <c r="D168" s="297"/>
      <c r="E168" s="298"/>
      <c r="F168" s="306" t="s">
        <v>663</v>
      </c>
      <c r="G168" s="301" t="s">
        <v>690</v>
      </c>
      <c r="H168" s="302">
        <f t="shared" ref="H168" si="121">H172+H169</f>
        <v>78000000</v>
      </c>
      <c r="I168" s="302">
        <f t="shared" ref="I168" si="122">I172+I169</f>
        <v>95000000</v>
      </c>
      <c r="J168" s="302">
        <f t="shared" ref="J168" si="123">J172+J169</f>
        <v>105000000</v>
      </c>
    </row>
    <row r="169" spans="1:10" s="152" customFormat="1" x14ac:dyDescent="0.2">
      <c r="A169" s="390" t="s">
        <v>649</v>
      </c>
      <c r="B169" s="303" t="s">
        <v>167</v>
      </c>
      <c r="C169" s="286">
        <v>11</v>
      </c>
      <c r="D169" s="286"/>
      <c r="E169" s="287">
        <v>36</v>
      </c>
      <c r="F169" s="288"/>
      <c r="G169" s="289"/>
      <c r="H169" s="290">
        <f t="shared" ref="H169:J170" si="124">H170</f>
        <v>8000000</v>
      </c>
      <c r="I169" s="290">
        <f t="shared" si="124"/>
        <v>15000000</v>
      </c>
      <c r="J169" s="290">
        <f t="shared" si="124"/>
        <v>15000000</v>
      </c>
    </row>
    <row r="170" spans="1:10" s="152" customFormat="1" x14ac:dyDescent="0.2">
      <c r="A170" s="181" t="s">
        <v>649</v>
      </c>
      <c r="B170" s="153" t="s">
        <v>167</v>
      </c>
      <c r="C170" s="154">
        <v>11</v>
      </c>
      <c r="D170" s="181"/>
      <c r="E170" s="156">
        <v>363</v>
      </c>
      <c r="F170" s="226"/>
      <c r="G170" s="157"/>
      <c r="H170" s="158">
        <f t="shared" si="124"/>
        <v>8000000</v>
      </c>
      <c r="I170" s="158">
        <f t="shared" ref="I170:J170" si="125">I171</f>
        <v>15000000</v>
      </c>
      <c r="J170" s="158">
        <f t="shared" si="125"/>
        <v>15000000</v>
      </c>
    </row>
    <row r="171" spans="1:10" s="244" customFormat="1" x14ac:dyDescent="0.2">
      <c r="A171" s="182" t="s">
        <v>649</v>
      </c>
      <c r="B171" s="160" t="s">
        <v>167</v>
      </c>
      <c r="C171" s="161">
        <v>11</v>
      </c>
      <c r="D171" s="182" t="s">
        <v>25</v>
      </c>
      <c r="E171" s="163">
        <v>3632</v>
      </c>
      <c r="F171" s="227" t="s">
        <v>244</v>
      </c>
      <c r="G171" s="221"/>
      <c r="H171" s="245">
        <v>8000000</v>
      </c>
      <c r="I171" s="245">
        <v>15000000</v>
      </c>
      <c r="J171" s="245">
        <v>15000000</v>
      </c>
    </row>
    <row r="172" spans="1:10" s="244" customFormat="1" x14ac:dyDescent="0.2">
      <c r="A172" s="390" t="s">
        <v>649</v>
      </c>
      <c r="B172" s="303" t="s">
        <v>167</v>
      </c>
      <c r="C172" s="286">
        <v>11</v>
      </c>
      <c r="D172" s="286"/>
      <c r="E172" s="287">
        <v>38</v>
      </c>
      <c r="F172" s="288"/>
      <c r="G172" s="289"/>
      <c r="H172" s="290">
        <f t="shared" ref="H172:J172" si="126">H173</f>
        <v>70000000</v>
      </c>
      <c r="I172" s="290">
        <f t="shared" si="126"/>
        <v>80000000</v>
      </c>
      <c r="J172" s="290">
        <f t="shared" si="126"/>
        <v>90000000</v>
      </c>
    </row>
    <row r="173" spans="1:10" s="244" customFormat="1" x14ac:dyDescent="0.2">
      <c r="A173" s="239" t="s">
        <v>649</v>
      </c>
      <c r="B173" s="248" t="s">
        <v>167</v>
      </c>
      <c r="C173" s="238">
        <v>11</v>
      </c>
      <c r="D173" s="239"/>
      <c r="E173" s="240">
        <v>382</v>
      </c>
      <c r="F173" s="241"/>
      <c r="G173" s="242"/>
      <c r="H173" s="247">
        <f t="shared" ref="H173:J173" si="127">SUM(H174)</f>
        <v>70000000</v>
      </c>
      <c r="I173" s="247">
        <f t="shared" si="127"/>
        <v>80000000</v>
      </c>
      <c r="J173" s="247">
        <f t="shared" si="127"/>
        <v>90000000</v>
      </c>
    </row>
    <row r="174" spans="1:10" s="224" customFormat="1" ht="30" x14ac:dyDescent="0.2">
      <c r="A174" s="182" t="s">
        <v>649</v>
      </c>
      <c r="B174" s="160" t="s">
        <v>167</v>
      </c>
      <c r="C174" s="161">
        <v>11</v>
      </c>
      <c r="D174" s="182" t="s">
        <v>25</v>
      </c>
      <c r="E174" s="163">
        <v>3821</v>
      </c>
      <c r="F174" s="227" t="s">
        <v>38</v>
      </c>
      <c r="G174" s="221"/>
      <c r="H174" s="223">
        <v>70000000</v>
      </c>
      <c r="I174" s="245">
        <v>80000000</v>
      </c>
      <c r="J174" s="245">
        <v>90000000</v>
      </c>
    </row>
    <row r="175" spans="1:10" s="184" customFormat="1" ht="67.5" x14ac:dyDescent="0.2">
      <c r="A175" s="391" t="s">
        <v>649</v>
      </c>
      <c r="B175" s="297" t="s">
        <v>65</v>
      </c>
      <c r="C175" s="297"/>
      <c r="D175" s="297"/>
      <c r="E175" s="298"/>
      <c r="F175" s="300" t="s">
        <v>255</v>
      </c>
      <c r="G175" s="301" t="s">
        <v>690</v>
      </c>
      <c r="H175" s="302">
        <f t="shared" ref="H175" si="128">H176+H181+H184+H187+H190</f>
        <v>2583000</v>
      </c>
      <c r="I175" s="302">
        <f t="shared" ref="I175" si="129">I176+I181+I184+I187+I190</f>
        <v>2935000</v>
      </c>
      <c r="J175" s="302">
        <f t="shared" ref="J175" si="130">J176+J181+J184+J187+J190</f>
        <v>3335000</v>
      </c>
    </row>
    <row r="176" spans="1:10" s="184" customFormat="1" x14ac:dyDescent="0.2">
      <c r="A176" s="390" t="s">
        <v>649</v>
      </c>
      <c r="B176" s="303" t="s">
        <v>65</v>
      </c>
      <c r="C176" s="286">
        <v>11</v>
      </c>
      <c r="D176" s="286"/>
      <c r="E176" s="287">
        <v>32</v>
      </c>
      <c r="F176" s="288"/>
      <c r="G176" s="289"/>
      <c r="H176" s="290">
        <f t="shared" ref="H176:J176" si="131">H177</f>
        <v>1035000</v>
      </c>
      <c r="I176" s="290">
        <f t="shared" si="131"/>
        <v>965000</v>
      </c>
      <c r="J176" s="290">
        <f t="shared" si="131"/>
        <v>965000</v>
      </c>
    </row>
    <row r="177" spans="1:10" s="247" customFormat="1" x14ac:dyDescent="0.2">
      <c r="A177" s="255" t="s">
        <v>649</v>
      </c>
      <c r="B177" s="238" t="s">
        <v>65</v>
      </c>
      <c r="C177" s="238">
        <v>11</v>
      </c>
      <c r="D177" s="239"/>
      <c r="E177" s="240">
        <v>323</v>
      </c>
      <c r="F177" s="241"/>
      <c r="G177" s="242"/>
      <c r="H177" s="247">
        <f t="shared" ref="H177" si="132">SUM(H178:H180)</f>
        <v>1035000</v>
      </c>
      <c r="I177" s="247">
        <f t="shared" ref="I177" si="133">SUM(I178:I180)</f>
        <v>965000</v>
      </c>
      <c r="J177" s="247">
        <f t="shared" ref="J177" si="134">SUM(J178:J180)</f>
        <v>965000</v>
      </c>
    </row>
    <row r="178" spans="1:10" s="224" customFormat="1" ht="15" x14ac:dyDescent="0.2">
      <c r="A178" s="162" t="s">
        <v>649</v>
      </c>
      <c r="B178" s="161" t="s">
        <v>65</v>
      </c>
      <c r="C178" s="161">
        <v>11</v>
      </c>
      <c r="D178" s="182" t="s">
        <v>25</v>
      </c>
      <c r="E178" s="163">
        <v>3233</v>
      </c>
      <c r="F178" s="227" t="s">
        <v>119</v>
      </c>
      <c r="G178" s="221"/>
      <c r="H178" s="245">
        <v>10000</v>
      </c>
      <c r="I178" s="245">
        <v>10000</v>
      </c>
      <c r="J178" s="245">
        <v>10000</v>
      </c>
    </row>
    <row r="179" spans="1:10" s="224" customFormat="1" ht="15" x14ac:dyDescent="0.2">
      <c r="A179" s="162" t="s">
        <v>649</v>
      </c>
      <c r="B179" s="161" t="s">
        <v>65</v>
      </c>
      <c r="C179" s="161">
        <v>11</v>
      </c>
      <c r="D179" s="182" t="s">
        <v>25</v>
      </c>
      <c r="E179" s="163">
        <v>3237</v>
      </c>
      <c r="F179" s="227" t="s">
        <v>36</v>
      </c>
      <c r="G179" s="221"/>
      <c r="H179" s="245">
        <v>50000</v>
      </c>
      <c r="I179" s="245">
        <v>50000</v>
      </c>
      <c r="J179" s="245">
        <v>50000</v>
      </c>
    </row>
    <row r="180" spans="1:10" s="224" customFormat="1" ht="15" x14ac:dyDescent="0.2">
      <c r="A180" s="172" t="s">
        <v>649</v>
      </c>
      <c r="B180" s="145" t="s">
        <v>65</v>
      </c>
      <c r="C180" s="145">
        <v>11</v>
      </c>
      <c r="D180" s="146" t="s">
        <v>25</v>
      </c>
      <c r="E180" s="173">
        <v>3238</v>
      </c>
      <c r="F180" s="227" t="s">
        <v>122</v>
      </c>
      <c r="G180" s="221"/>
      <c r="H180" s="245">
        <v>975000</v>
      </c>
      <c r="I180" s="245">
        <v>905000</v>
      </c>
      <c r="J180" s="245">
        <v>905000</v>
      </c>
    </row>
    <row r="181" spans="1:10" s="224" customFormat="1" x14ac:dyDescent="0.2">
      <c r="A181" s="390" t="s">
        <v>649</v>
      </c>
      <c r="B181" s="303" t="s">
        <v>65</v>
      </c>
      <c r="C181" s="286">
        <v>11</v>
      </c>
      <c r="D181" s="286"/>
      <c r="E181" s="287">
        <v>36</v>
      </c>
      <c r="F181" s="288"/>
      <c r="G181" s="289"/>
      <c r="H181" s="290">
        <f t="shared" ref="H181:J181" si="135">H182</f>
        <v>478000</v>
      </c>
      <c r="I181" s="290">
        <f t="shared" si="135"/>
        <v>600000</v>
      </c>
      <c r="J181" s="290">
        <f t="shared" si="135"/>
        <v>800000</v>
      </c>
    </row>
    <row r="182" spans="1:10" s="244" customFormat="1" x14ac:dyDescent="0.2">
      <c r="A182" s="255" t="s">
        <v>649</v>
      </c>
      <c r="B182" s="238" t="s">
        <v>65</v>
      </c>
      <c r="C182" s="238">
        <v>11</v>
      </c>
      <c r="D182" s="239"/>
      <c r="E182" s="240">
        <v>363</v>
      </c>
      <c r="F182" s="241"/>
      <c r="G182" s="242"/>
      <c r="H182" s="247">
        <f t="shared" ref="H182:J182" si="136">SUM(H183)</f>
        <v>478000</v>
      </c>
      <c r="I182" s="247">
        <f t="shared" si="136"/>
        <v>600000</v>
      </c>
      <c r="J182" s="247">
        <f t="shared" si="136"/>
        <v>800000</v>
      </c>
    </row>
    <row r="183" spans="1:10" s="224" customFormat="1" ht="15" x14ac:dyDescent="0.2">
      <c r="A183" s="162" t="s">
        <v>649</v>
      </c>
      <c r="B183" s="161" t="s">
        <v>65</v>
      </c>
      <c r="C183" s="161">
        <v>11</v>
      </c>
      <c r="D183" s="182" t="s">
        <v>25</v>
      </c>
      <c r="E183" s="163">
        <v>3631</v>
      </c>
      <c r="F183" s="227" t="s">
        <v>233</v>
      </c>
      <c r="G183" s="221"/>
      <c r="H183" s="245">
        <v>478000</v>
      </c>
      <c r="I183" s="245">
        <v>600000</v>
      </c>
      <c r="J183" s="245">
        <v>800000</v>
      </c>
    </row>
    <row r="184" spans="1:10" s="224" customFormat="1" x14ac:dyDescent="0.2">
      <c r="A184" s="390" t="s">
        <v>649</v>
      </c>
      <c r="B184" s="303" t="s">
        <v>65</v>
      </c>
      <c r="C184" s="286">
        <v>11</v>
      </c>
      <c r="D184" s="286"/>
      <c r="E184" s="287">
        <v>38</v>
      </c>
      <c r="F184" s="288"/>
      <c r="G184" s="289"/>
      <c r="H184" s="290">
        <f t="shared" ref="H184:J184" si="137">H185</f>
        <v>500000</v>
      </c>
      <c r="I184" s="290">
        <f t="shared" si="137"/>
        <v>750000</v>
      </c>
      <c r="J184" s="290">
        <f t="shared" si="137"/>
        <v>750000</v>
      </c>
    </row>
    <row r="185" spans="1:10" s="244" customFormat="1" x14ac:dyDescent="0.2">
      <c r="A185" s="255" t="s">
        <v>649</v>
      </c>
      <c r="B185" s="238" t="s">
        <v>65</v>
      </c>
      <c r="C185" s="238">
        <v>11</v>
      </c>
      <c r="D185" s="239"/>
      <c r="E185" s="240">
        <v>383</v>
      </c>
      <c r="F185" s="241"/>
      <c r="G185" s="242"/>
      <c r="H185" s="247">
        <f t="shared" ref="H185:J185" si="138">SUM(H186)</f>
        <v>500000</v>
      </c>
      <c r="I185" s="247">
        <f t="shared" si="138"/>
        <v>750000</v>
      </c>
      <c r="J185" s="247">
        <f t="shared" si="138"/>
        <v>750000</v>
      </c>
    </row>
    <row r="186" spans="1:10" s="224" customFormat="1" ht="15" x14ac:dyDescent="0.2">
      <c r="A186" s="162" t="s">
        <v>649</v>
      </c>
      <c r="B186" s="161" t="s">
        <v>65</v>
      </c>
      <c r="C186" s="161">
        <v>11</v>
      </c>
      <c r="D186" s="182" t="s">
        <v>25</v>
      </c>
      <c r="E186" s="163">
        <v>3831</v>
      </c>
      <c r="F186" s="227" t="s">
        <v>295</v>
      </c>
      <c r="G186" s="221"/>
      <c r="H186" s="245">
        <v>500000</v>
      </c>
      <c r="I186" s="245">
        <v>750000</v>
      </c>
      <c r="J186" s="245">
        <v>750000</v>
      </c>
    </row>
    <row r="187" spans="1:10" s="224" customFormat="1" x14ac:dyDescent="0.2">
      <c r="A187" s="390" t="s">
        <v>649</v>
      </c>
      <c r="B187" s="303" t="s">
        <v>65</v>
      </c>
      <c r="C187" s="286">
        <v>11</v>
      </c>
      <c r="D187" s="286"/>
      <c r="E187" s="287">
        <v>41</v>
      </c>
      <c r="F187" s="288"/>
      <c r="G187" s="289"/>
      <c r="H187" s="290">
        <f t="shared" ref="H187:J187" si="139">H188</f>
        <v>20000</v>
      </c>
      <c r="I187" s="290">
        <f t="shared" si="139"/>
        <v>20000</v>
      </c>
      <c r="J187" s="290">
        <f t="shared" si="139"/>
        <v>20000</v>
      </c>
    </row>
    <row r="188" spans="1:10" s="244" customFormat="1" x14ac:dyDescent="0.2">
      <c r="A188" s="255" t="s">
        <v>649</v>
      </c>
      <c r="B188" s="238" t="s">
        <v>65</v>
      </c>
      <c r="C188" s="238">
        <v>11</v>
      </c>
      <c r="D188" s="239"/>
      <c r="E188" s="240">
        <v>412</v>
      </c>
      <c r="F188" s="241"/>
      <c r="G188" s="242"/>
      <c r="H188" s="247">
        <f t="shared" ref="H188:J188" si="140">SUM(H189)</f>
        <v>20000</v>
      </c>
      <c r="I188" s="247">
        <f t="shared" si="140"/>
        <v>20000</v>
      </c>
      <c r="J188" s="247">
        <f t="shared" si="140"/>
        <v>20000</v>
      </c>
    </row>
    <row r="189" spans="1:10" s="224" customFormat="1" ht="15" x14ac:dyDescent="0.2">
      <c r="A189" s="162" t="s">
        <v>649</v>
      </c>
      <c r="B189" s="161" t="s">
        <v>65</v>
      </c>
      <c r="C189" s="161">
        <v>11</v>
      </c>
      <c r="D189" s="182" t="s">
        <v>25</v>
      </c>
      <c r="E189" s="163">
        <v>4126</v>
      </c>
      <c r="F189" s="321" t="s">
        <v>4</v>
      </c>
      <c r="G189" s="279"/>
      <c r="H189" s="245">
        <v>20000</v>
      </c>
      <c r="I189" s="245">
        <v>20000</v>
      </c>
      <c r="J189" s="245">
        <v>20000</v>
      </c>
    </row>
    <row r="190" spans="1:10" s="224" customFormat="1" x14ac:dyDescent="0.2">
      <c r="A190" s="390" t="s">
        <v>649</v>
      </c>
      <c r="B190" s="303" t="s">
        <v>65</v>
      </c>
      <c r="C190" s="286">
        <v>11</v>
      </c>
      <c r="D190" s="286"/>
      <c r="E190" s="287">
        <v>42</v>
      </c>
      <c r="F190" s="288"/>
      <c r="G190" s="289"/>
      <c r="H190" s="290">
        <f t="shared" ref="H190:J191" si="141">H191</f>
        <v>550000</v>
      </c>
      <c r="I190" s="290">
        <f t="shared" si="141"/>
        <v>600000</v>
      </c>
      <c r="J190" s="290">
        <f t="shared" si="141"/>
        <v>800000</v>
      </c>
    </row>
    <row r="191" spans="1:10" s="224" customFormat="1" x14ac:dyDescent="0.2">
      <c r="A191" s="253" t="s">
        <v>649</v>
      </c>
      <c r="B191" s="251" t="s">
        <v>65</v>
      </c>
      <c r="C191" s="251">
        <v>11</v>
      </c>
      <c r="D191" s="207"/>
      <c r="E191" s="254">
        <v>426</v>
      </c>
      <c r="F191" s="278"/>
      <c r="G191" s="279"/>
      <c r="H191" s="247">
        <f t="shared" si="141"/>
        <v>550000</v>
      </c>
      <c r="I191" s="247">
        <f t="shared" si="141"/>
        <v>600000</v>
      </c>
      <c r="J191" s="247">
        <f t="shared" si="141"/>
        <v>800000</v>
      </c>
    </row>
    <row r="192" spans="1:10" s="224" customFormat="1" ht="15" x14ac:dyDescent="0.2">
      <c r="A192" s="172" t="s">
        <v>649</v>
      </c>
      <c r="B192" s="145" t="s">
        <v>65</v>
      </c>
      <c r="C192" s="145">
        <v>11</v>
      </c>
      <c r="D192" s="146" t="s">
        <v>25</v>
      </c>
      <c r="E192" s="173">
        <v>4262</v>
      </c>
      <c r="F192" s="227" t="s">
        <v>135</v>
      </c>
      <c r="G192" s="221"/>
      <c r="H192" s="245">
        <v>550000</v>
      </c>
      <c r="I192" s="245">
        <v>600000</v>
      </c>
      <c r="J192" s="245">
        <v>800000</v>
      </c>
    </row>
    <row r="193" spans="1:10" s="152" customFormat="1" ht="67.5" x14ac:dyDescent="0.2">
      <c r="A193" s="391" t="s">
        <v>649</v>
      </c>
      <c r="B193" s="297" t="s">
        <v>33</v>
      </c>
      <c r="C193" s="297"/>
      <c r="D193" s="297"/>
      <c r="E193" s="298"/>
      <c r="F193" s="300" t="s">
        <v>31</v>
      </c>
      <c r="G193" s="301" t="s">
        <v>690</v>
      </c>
      <c r="H193" s="302">
        <f t="shared" ref="H193" si="142">H194+H197</f>
        <v>750000</v>
      </c>
      <c r="I193" s="302">
        <f t="shared" ref="I193" si="143">I194+I197</f>
        <v>750000</v>
      </c>
      <c r="J193" s="302">
        <f t="shared" ref="J193" si="144">J194+J197</f>
        <v>900000</v>
      </c>
    </row>
    <row r="194" spans="1:10" s="152" customFormat="1" x14ac:dyDescent="0.2">
      <c r="A194" s="390" t="s">
        <v>649</v>
      </c>
      <c r="B194" s="303" t="s">
        <v>33</v>
      </c>
      <c r="C194" s="286">
        <v>11</v>
      </c>
      <c r="D194" s="286"/>
      <c r="E194" s="287">
        <v>32</v>
      </c>
      <c r="F194" s="288"/>
      <c r="G194" s="289"/>
      <c r="H194" s="290">
        <f t="shared" ref="H194:J194" si="145">H195</f>
        <v>150000</v>
      </c>
      <c r="I194" s="290">
        <f t="shared" si="145"/>
        <v>150000</v>
      </c>
      <c r="J194" s="290">
        <f t="shared" si="145"/>
        <v>200000</v>
      </c>
    </row>
    <row r="195" spans="1:10" s="244" customFormat="1" x14ac:dyDescent="0.2">
      <c r="A195" s="239" t="s">
        <v>649</v>
      </c>
      <c r="B195" s="248" t="s">
        <v>33</v>
      </c>
      <c r="C195" s="238">
        <v>11</v>
      </c>
      <c r="D195" s="239"/>
      <c r="E195" s="240">
        <v>323</v>
      </c>
      <c r="F195" s="241"/>
      <c r="G195" s="242"/>
      <c r="H195" s="247">
        <f t="shared" ref="H195:J195" si="146">SUM(H196)</f>
        <v>150000</v>
      </c>
      <c r="I195" s="247">
        <f t="shared" si="146"/>
        <v>150000</v>
      </c>
      <c r="J195" s="247">
        <f t="shared" si="146"/>
        <v>200000</v>
      </c>
    </row>
    <row r="196" spans="1:10" s="224" customFormat="1" ht="15" x14ac:dyDescent="0.2">
      <c r="A196" s="182" t="s">
        <v>649</v>
      </c>
      <c r="B196" s="160" t="s">
        <v>33</v>
      </c>
      <c r="C196" s="161">
        <v>11</v>
      </c>
      <c r="D196" s="182" t="s">
        <v>25</v>
      </c>
      <c r="E196" s="163">
        <v>3237</v>
      </c>
      <c r="F196" s="227" t="s">
        <v>36</v>
      </c>
      <c r="G196" s="221"/>
      <c r="H196" s="245">
        <v>150000</v>
      </c>
      <c r="I196" s="245">
        <v>150000</v>
      </c>
      <c r="J196" s="245">
        <v>200000</v>
      </c>
    </row>
    <row r="197" spans="1:10" s="224" customFormat="1" x14ac:dyDescent="0.2">
      <c r="A197" s="390" t="s">
        <v>649</v>
      </c>
      <c r="B197" s="303" t="s">
        <v>33</v>
      </c>
      <c r="C197" s="286">
        <v>11</v>
      </c>
      <c r="D197" s="286"/>
      <c r="E197" s="287">
        <v>41</v>
      </c>
      <c r="F197" s="288"/>
      <c r="G197" s="289"/>
      <c r="H197" s="290">
        <f t="shared" ref="H197:J198" si="147">H198</f>
        <v>600000</v>
      </c>
      <c r="I197" s="290">
        <f t="shared" si="147"/>
        <v>600000</v>
      </c>
      <c r="J197" s="290">
        <f t="shared" si="147"/>
        <v>700000</v>
      </c>
    </row>
    <row r="198" spans="1:10" s="244" customFormat="1" x14ac:dyDescent="0.2">
      <c r="A198" s="239" t="s">
        <v>649</v>
      </c>
      <c r="B198" s="248" t="s">
        <v>33</v>
      </c>
      <c r="C198" s="238">
        <v>11</v>
      </c>
      <c r="D198" s="239"/>
      <c r="E198" s="240">
        <v>412</v>
      </c>
      <c r="F198" s="241"/>
      <c r="G198" s="242"/>
      <c r="H198" s="247">
        <f t="shared" si="147"/>
        <v>600000</v>
      </c>
      <c r="I198" s="247">
        <f t="shared" si="147"/>
        <v>600000</v>
      </c>
      <c r="J198" s="247">
        <f t="shared" si="147"/>
        <v>700000</v>
      </c>
    </row>
    <row r="199" spans="1:10" s="224" customFormat="1" ht="15" x14ac:dyDescent="0.2">
      <c r="A199" s="182" t="s">
        <v>649</v>
      </c>
      <c r="B199" s="160" t="s">
        <v>33</v>
      </c>
      <c r="C199" s="161">
        <v>11</v>
      </c>
      <c r="D199" s="182" t="s">
        <v>25</v>
      </c>
      <c r="E199" s="163">
        <v>4126</v>
      </c>
      <c r="F199" s="227" t="s">
        <v>4</v>
      </c>
      <c r="G199" s="221"/>
      <c r="H199" s="245">
        <v>600000</v>
      </c>
      <c r="I199" s="245">
        <v>600000</v>
      </c>
      <c r="J199" s="245">
        <v>700000</v>
      </c>
    </row>
    <row r="200" spans="1:10" s="152" customFormat="1" ht="67.5" x14ac:dyDescent="0.2">
      <c r="A200" s="391" t="s">
        <v>649</v>
      </c>
      <c r="B200" s="297" t="s">
        <v>335</v>
      </c>
      <c r="C200" s="297"/>
      <c r="D200" s="297"/>
      <c r="E200" s="298" t="s">
        <v>623</v>
      </c>
      <c r="F200" s="307" t="s">
        <v>664</v>
      </c>
      <c r="G200" s="301" t="s">
        <v>690</v>
      </c>
      <c r="H200" s="302">
        <f>H201+H204</f>
        <v>375000</v>
      </c>
      <c r="I200" s="302">
        <f>I201+I204</f>
        <v>375000</v>
      </c>
      <c r="J200" s="302">
        <f>J201+J204</f>
        <v>375000</v>
      </c>
    </row>
    <row r="201" spans="1:10" s="152" customFormat="1" x14ac:dyDescent="0.2">
      <c r="A201" s="390" t="s">
        <v>649</v>
      </c>
      <c r="B201" s="303" t="s">
        <v>335</v>
      </c>
      <c r="C201" s="286">
        <v>11</v>
      </c>
      <c r="D201" s="286"/>
      <c r="E201" s="287">
        <v>32</v>
      </c>
      <c r="F201" s="288"/>
      <c r="G201" s="289"/>
      <c r="H201" s="290">
        <f t="shared" ref="H201:J201" si="148">H202</f>
        <v>75000</v>
      </c>
      <c r="I201" s="290">
        <f t="shared" si="148"/>
        <v>75000</v>
      </c>
      <c r="J201" s="290">
        <f t="shared" si="148"/>
        <v>75000</v>
      </c>
    </row>
    <row r="202" spans="1:10" s="244" customFormat="1" x14ac:dyDescent="0.2">
      <c r="A202" s="255" t="s">
        <v>649</v>
      </c>
      <c r="B202" s="238" t="s">
        <v>335</v>
      </c>
      <c r="C202" s="238">
        <v>11</v>
      </c>
      <c r="D202" s="239"/>
      <c r="E202" s="249">
        <v>323</v>
      </c>
      <c r="F202" s="280"/>
      <c r="G202" s="281"/>
      <c r="H202" s="247">
        <f>SUM(H203:H203)</f>
        <v>75000</v>
      </c>
      <c r="I202" s="247">
        <f>SUM(I203:I203)</f>
        <v>75000</v>
      </c>
      <c r="J202" s="247">
        <f>SUM(J203:J203)</f>
        <v>75000</v>
      </c>
    </row>
    <row r="203" spans="1:10" s="224" customFormat="1" ht="15" x14ac:dyDescent="0.2">
      <c r="A203" s="162" t="s">
        <v>649</v>
      </c>
      <c r="B203" s="161" t="s">
        <v>335</v>
      </c>
      <c r="C203" s="161">
        <v>11</v>
      </c>
      <c r="D203" s="182" t="s">
        <v>25</v>
      </c>
      <c r="E203" s="183">
        <v>3237</v>
      </c>
      <c r="F203" s="321" t="s">
        <v>36</v>
      </c>
      <c r="G203" s="279"/>
      <c r="H203" s="245">
        <v>75000</v>
      </c>
      <c r="I203" s="245">
        <v>75000</v>
      </c>
      <c r="J203" s="245">
        <v>75000</v>
      </c>
    </row>
    <row r="204" spans="1:10" s="224" customFormat="1" x14ac:dyDescent="0.2">
      <c r="A204" s="390" t="s">
        <v>649</v>
      </c>
      <c r="B204" s="303" t="s">
        <v>335</v>
      </c>
      <c r="C204" s="286">
        <v>11</v>
      </c>
      <c r="D204" s="286"/>
      <c r="E204" s="287">
        <v>41</v>
      </c>
      <c r="F204" s="288"/>
      <c r="G204" s="289"/>
      <c r="H204" s="290">
        <f t="shared" ref="H204:J205" si="149">H205</f>
        <v>300000</v>
      </c>
      <c r="I204" s="290">
        <f t="shared" si="149"/>
        <v>300000</v>
      </c>
      <c r="J204" s="290">
        <f t="shared" si="149"/>
        <v>300000</v>
      </c>
    </row>
    <row r="205" spans="1:10" s="224" customFormat="1" x14ac:dyDescent="0.2">
      <c r="A205" s="253" t="s">
        <v>649</v>
      </c>
      <c r="B205" s="251" t="s">
        <v>335</v>
      </c>
      <c r="C205" s="251">
        <v>11</v>
      </c>
      <c r="D205" s="207"/>
      <c r="E205" s="204">
        <v>412</v>
      </c>
      <c r="F205" s="278"/>
      <c r="G205" s="279"/>
      <c r="H205" s="247">
        <f t="shared" si="149"/>
        <v>300000</v>
      </c>
      <c r="I205" s="247">
        <f t="shared" ref="I205:J205" si="150">I206</f>
        <v>300000</v>
      </c>
      <c r="J205" s="247">
        <f t="shared" si="150"/>
        <v>300000</v>
      </c>
    </row>
    <row r="206" spans="1:10" s="224" customFormat="1" ht="15" x14ac:dyDescent="0.2">
      <c r="A206" s="172" t="s">
        <v>649</v>
      </c>
      <c r="B206" s="145" t="s">
        <v>335</v>
      </c>
      <c r="C206" s="145">
        <v>11</v>
      </c>
      <c r="D206" s="146" t="s">
        <v>25</v>
      </c>
      <c r="E206" s="188">
        <v>4126</v>
      </c>
      <c r="F206" s="321" t="s">
        <v>4</v>
      </c>
      <c r="G206" s="279"/>
      <c r="H206" s="245">
        <v>300000</v>
      </c>
      <c r="I206" s="245">
        <v>300000</v>
      </c>
      <c r="J206" s="245">
        <v>300000</v>
      </c>
    </row>
    <row r="207" spans="1:10" s="152" customFormat="1" ht="67.5" x14ac:dyDescent="0.2">
      <c r="A207" s="391" t="s">
        <v>649</v>
      </c>
      <c r="B207" s="297" t="s">
        <v>679</v>
      </c>
      <c r="C207" s="297"/>
      <c r="D207" s="297"/>
      <c r="E207" s="298"/>
      <c r="F207" s="307" t="s">
        <v>671</v>
      </c>
      <c r="G207" s="301" t="s">
        <v>690</v>
      </c>
      <c r="H207" s="302">
        <f t="shared" ref="H207:J207" si="151">H208</f>
        <v>432000</v>
      </c>
      <c r="I207" s="302">
        <f t="shared" si="151"/>
        <v>432000</v>
      </c>
      <c r="J207" s="302">
        <f t="shared" si="151"/>
        <v>432000</v>
      </c>
    </row>
    <row r="208" spans="1:10" s="152" customFormat="1" x14ac:dyDescent="0.2">
      <c r="A208" s="390" t="s">
        <v>649</v>
      </c>
      <c r="B208" s="303" t="s">
        <v>679</v>
      </c>
      <c r="C208" s="286">
        <v>11</v>
      </c>
      <c r="D208" s="286"/>
      <c r="E208" s="287">
        <v>32</v>
      </c>
      <c r="F208" s="288"/>
      <c r="G208" s="289"/>
      <c r="H208" s="290">
        <f t="shared" ref="H208" si="152">H209+H211</f>
        <v>432000</v>
      </c>
      <c r="I208" s="290">
        <f t="shared" ref="I208" si="153">I209+I211</f>
        <v>432000</v>
      </c>
      <c r="J208" s="290">
        <f t="shared" ref="J208" si="154">J209+J211</f>
        <v>432000</v>
      </c>
    </row>
    <row r="209" spans="1:10" s="152" customFormat="1" x14ac:dyDescent="0.2">
      <c r="A209" s="155" t="s">
        <v>649</v>
      </c>
      <c r="B209" s="154" t="s">
        <v>679</v>
      </c>
      <c r="C209" s="154">
        <v>11</v>
      </c>
      <c r="D209" s="181"/>
      <c r="E209" s="176">
        <v>323</v>
      </c>
      <c r="F209" s="228"/>
      <c r="G209" s="186"/>
      <c r="H209" s="158">
        <f t="shared" ref="H209:J209" si="155">SUM(H210:H210)</f>
        <v>45000</v>
      </c>
      <c r="I209" s="158">
        <f t="shared" si="155"/>
        <v>45000</v>
      </c>
      <c r="J209" s="158">
        <f t="shared" si="155"/>
        <v>45000</v>
      </c>
    </row>
    <row r="210" spans="1:10" s="224" customFormat="1" ht="15" x14ac:dyDescent="0.2">
      <c r="A210" s="162" t="s">
        <v>649</v>
      </c>
      <c r="B210" s="161" t="s">
        <v>679</v>
      </c>
      <c r="C210" s="161">
        <v>11</v>
      </c>
      <c r="D210" s="182" t="s">
        <v>25</v>
      </c>
      <c r="E210" s="183">
        <v>3233</v>
      </c>
      <c r="F210" s="321" t="s">
        <v>119</v>
      </c>
      <c r="G210" s="279"/>
      <c r="H210" s="245">
        <v>45000</v>
      </c>
      <c r="I210" s="245">
        <v>45000</v>
      </c>
      <c r="J210" s="245">
        <v>45000</v>
      </c>
    </row>
    <row r="211" spans="1:10" s="224" customFormat="1" x14ac:dyDescent="0.2">
      <c r="A211" s="255" t="s">
        <v>649</v>
      </c>
      <c r="B211" s="238" t="s">
        <v>679</v>
      </c>
      <c r="C211" s="238">
        <v>11</v>
      </c>
      <c r="D211" s="239"/>
      <c r="E211" s="249">
        <v>329</v>
      </c>
      <c r="F211" s="278"/>
      <c r="G211" s="279"/>
      <c r="H211" s="247">
        <f t="shared" ref="H211:J211" si="156">H212</f>
        <v>387000</v>
      </c>
      <c r="I211" s="247">
        <f t="shared" si="156"/>
        <v>387000</v>
      </c>
      <c r="J211" s="247">
        <f t="shared" si="156"/>
        <v>387000</v>
      </c>
    </row>
    <row r="212" spans="1:10" s="224" customFormat="1" ht="15" x14ac:dyDescent="0.2">
      <c r="A212" s="162" t="s">
        <v>649</v>
      </c>
      <c r="B212" s="161" t="s">
        <v>679</v>
      </c>
      <c r="C212" s="161">
        <v>11</v>
      </c>
      <c r="D212" s="182" t="s">
        <v>25</v>
      </c>
      <c r="E212" s="183">
        <v>3293</v>
      </c>
      <c r="F212" s="321" t="s">
        <v>124</v>
      </c>
      <c r="G212" s="279"/>
      <c r="H212" s="245">
        <v>387000</v>
      </c>
      <c r="I212" s="245">
        <v>387000</v>
      </c>
      <c r="J212" s="245">
        <v>387000</v>
      </c>
    </row>
    <row r="213" spans="1:10" s="152" customFormat="1" ht="67.5" x14ac:dyDescent="0.2">
      <c r="A213" s="391" t="s">
        <v>649</v>
      </c>
      <c r="B213" s="297" t="s">
        <v>603</v>
      </c>
      <c r="C213" s="297"/>
      <c r="D213" s="297"/>
      <c r="E213" s="298"/>
      <c r="F213" s="300" t="s">
        <v>604</v>
      </c>
      <c r="G213" s="301" t="s">
        <v>690</v>
      </c>
      <c r="H213" s="302">
        <f t="shared" ref="H213:J214" si="157">H214</f>
        <v>500000</v>
      </c>
      <c r="I213" s="302">
        <f t="shared" si="157"/>
        <v>500000</v>
      </c>
      <c r="J213" s="302">
        <f t="shared" si="157"/>
        <v>500000</v>
      </c>
    </row>
    <row r="214" spans="1:10" s="152" customFormat="1" x14ac:dyDescent="0.2">
      <c r="A214" s="390" t="s">
        <v>649</v>
      </c>
      <c r="B214" s="303" t="s">
        <v>603</v>
      </c>
      <c r="C214" s="286">
        <v>11</v>
      </c>
      <c r="D214" s="286"/>
      <c r="E214" s="287">
        <v>32</v>
      </c>
      <c r="F214" s="288"/>
      <c r="G214" s="289"/>
      <c r="H214" s="290">
        <f t="shared" si="157"/>
        <v>500000</v>
      </c>
      <c r="I214" s="290">
        <f t="shared" ref="I214:J214" si="158">I215</f>
        <v>500000</v>
      </c>
      <c r="J214" s="290">
        <f t="shared" si="158"/>
        <v>500000</v>
      </c>
    </row>
    <row r="215" spans="1:10" s="152" customFormat="1" x14ac:dyDescent="0.2">
      <c r="A215" s="155" t="s">
        <v>649</v>
      </c>
      <c r="B215" s="154" t="s">
        <v>603</v>
      </c>
      <c r="C215" s="154">
        <v>11</v>
      </c>
      <c r="D215" s="181"/>
      <c r="E215" s="156">
        <v>329</v>
      </c>
      <c r="F215" s="226"/>
      <c r="G215" s="157"/>
      <c r="H215" s="158">
        <f t="shared" ref="H215:J215" si="159">SUM(H216:H216)</f>
        <v>500000</v>
      </c>
      <c r="I215" s="158">
        <f t="shared" si="159"/>
        <v>500000</v>
      </c>
      <c r="J215" s="158">
        <f t="shared" si="159"/>
        <v>500000</v>
      </c>
    </row>
    <row r="216" spans="1:10" s="224" customFormat="1" ht="15" x14ac:dyDescent="0.2">
      <c r="A216" s="162" t="s">
        <v>649</v>
      </c>
      <c r="B216" s="161" t="s">
        <v>603</v>
      </c>
      <c r="C216" s="161">
        <v>11</v>
      </c>
      <c r="D216" s="182" t="s">
        <v>25</v>
      </c>
      <c r="E216" s="163">
        <v>3294</v>
      </c>
      <c r="F216" s="227" t="s">
        <v>611</v>
      </c>
      <c r="G216" s="221"/>
      <c r="H216" s="245">
        <v>500000</v>
      </c>
      <c r="I216" s="245">
        <v>500000</v>
      </c>
      <c r="J216" s="245">
        <v>500000</v>
      </c>
    </row>
    <row r="217" spans="1:10" s="167" customFormat="1" ht="67.5" x14ac:dyDescent="0.2">
      <c r="A217" s="391" t="s">
        <v>649</v>
      </c>
      <c r="B217" s="297" t="s">
        <v>49</v>
      </c>
      <c r="C217" s="297"/>
      <c r="D217" s="297"/>
      <c r="E217" s="298"/>
      <c r="F217" s="300" t="s">
        <v>615</v>
      </c>
      <c r="G217" s="301" t="s">
        <v>690</v>
      </c>
      <c r="H217" s="302">
        <f t="shared" ref="H217:J218" si="160">H218</f>
        <v>2900000</v>
      </c>
      <c r="I217" s="302">
        <f t="shared" si="160"/>
        <v>2900000</v>
      </c>
      <c r="J217" s="302">
        <f t="shared" si="160"/>
        <v>2900000</v>
      </c>
    </row>
    <row r="218" spans="1:10" s="167" customFormat="1" x14ac:dyDescent="0.2">
      <c r="A218" s="390" t="s">
        <v>649</v>
      </c>
      <c r="B218" s="303" t="s">
        <v>49</v>
      </c>
      <c r="C218" s="286">
        <v>11</v>
      </c>
      <c r="D218" s="286"/>
      <c r="E218" s="287">
        <v>37</v>
      </c>
      <c r="F218" s="288"/>
      <c r="G218" s="289"/>
      <c r="H218" s="290">
        <f t="shared" si="160"/>
        <v>2900000</v>
      </c>
      <c r="I218" s="290">
        <f t="shared" ref="I218:J218" si="161">I219</f>
        <v>2900000</v>
      </c>
      <c r="J218" s="290">
        <f t="shared" si="161"/>
        <v>2900000</v>
      </c>
    </row>
    <row r="219" spans="1:10" s="167" customFormat="1" x14ac:dyDescent="0.2">
      <c r="A219" s="181" t="s">
        <v>649</v>
      </c>
      <c r="B219" s="153" t="s">
        <v>49</v>
      </c>
      <c r="C219" s="154">
        <v>11</v>
      </c>
      <c r="D219" s="181"/>
      <c r="E219" s="156">
        <v>372</v>
      </c>
      <c r="F219" s="226"/>
      <c r="G219" s="157"/>
      <c r="H219" s="158">
        <f t="shared" ref="H219:J219" si="162">SUM(H220)</f>
        <v>2900000</v>
      </c>
      <c r="I219" s="158">
        <f t="shared" si="162"/>
        <v>2900000</v>
      </c>
      <c r="J219" s="158">
        <f t="shared" si="162"/>
        <v>2900000</v>
      </c>
    </row>
    <row r="220" spans="1:10" s="224" customFormat="1" ht="15" x14ac:dyDescent="0.2">
      <c r="A220" s="182" t="s">
        <v>649</v>
      </c>
      <c r="B220" s="160" t="s">
        <v>49</v>
      </c>
      <c r="C220" s="161">
        <v>11</v>
      </c>
      <c r="D220" s="182" t="s">
        <v>25</v>
      </c>
      <c r="E220" s="163">
        <v>3721</v>
      </c>
      <c r="F220" s="227" t="s">
        <v>149</v>
      </c>
      <c r="G220" s="221"/>
      <c r="H220" s="245">
        <v>2900000</v>
      </c>
      <c r="I220" s="245">
        <v>2900000</v>
      </c>
      <c r="J220" s="245">
        <v>2900000</v>
      </c>
    </row>
    <row r="221" spans="1:10" s="152" customFormat="1" ht="67.5" x14ac:dyDescent="0.2">
      <c r="A221" s="391" t="s">
        <v>649</v>
      </c>
      <c r="B221" s="297" t="s">
        <v>622</v>
      </c>
      <c r="C221" s="297"/>
      <c r="D221" s="297"/>
      <c r="E221" s="298"/>
      <c r="F221" s="300" t="s">
        <v>616</v>
      </c>
      <c r="G221" s="301" t="s">
        <v>690</v>
      </c>
      <c r="H221" s="302">
        <f t="shared" ref="H221" si="163">H222+H225</f>
        <v>9500000</v>
      </c>
      <c r="I221" s="302">
        <f t="shared" ref="I221" si="164">I222+I225</f>
        <v>9500000</v>
      </c>
      <c r="J221" s="302">
        <f t="shared" ref="J221" si="165">J222+J225</f>
        <v>9500000</v>
      </c>
    </row>
    <row r="222" spans="1:10" s="152" customFormat="1" x14ac:dyDescent="0.2">
      <c r="A222" s="390" t="s">
        <v>649</v>
      </c>
      <c r="B222" s="303" t="s">
        <v>622</v>
      </c>
      <c r="C222" s="286">
        <v>11</v>
      </c>
      <c r="D222" s="286"/>
      <c r="E222" s="287">
        <v>35</v>
      </c>
      <c r="F222" s="288"/>
      <c r="G222" s="289"/>
      <c r="H222" s="290">
        <f t="shared" ref="H222:J223" si="166">H223</f>
        <v>7000000</v>
      </c>
      <c r="I222" s="290">
        <f t="shared" si="166"/>
        <v>7000000</v>
      </c>
      <c r="J222" s="290">
        <f t="shared" si="166"/>
        <v>7000000</v>
      </c>
    </row>
    <row r="223" spans="1:10" s="152" customFormat="1" x14ac:dyDescent="0.2">
      <c r="A223" s="155" t="s">
        <v>649</v>
      </c>
      <c r="B223" s="154" t="s">
        <v>622</v>
      </c>
      <c r="C223" s="154">
        <v>11</v>
      </c>
      <c r="D223" s="181"/>
      <c r="E223" s="156">
        <v>352</v>
      </c>
      <c r="F223" s="226"/>
      <c r="G223" s="157"/>
      <c r="H223" s="158">
        <f t="shared" si="166"/>
        <v>7000000</v>
      </c>
      <c r="I223" s="158">
        <f t="shared" si="166"/>
        <v>7000000</v>
      </c>
      <c r="J223" s="158">
        <f t="shared" si="166"/>
        <v>7000000</v>
      </c>
    </row>
    <row r="224" spans="1:10" s="224" customFormat="1" ht="30" x14ac:dyDescent="0.2">
      <c r="A224" s="162" t="s">
        <v>649</v>
      </c>
      <c r="B224" s="161" t="s">
        <v>622</v>
      </c>
      <c r="C224" s="161">
        <v>11</v>
      </c>
      <c r="D224" s="182" t="s">
        <v>25</v>
      </c>
      <c r="E224" s="163">
        <v>3522</v>
      </c>
      <c r="F224" s="227" t="s">
        <v>665</v>
      </c>
      <c r="G224" s="221"/>
      <c r="H224" s="245">
        <v>7000000</v>
      </c>
      <c r="I224" s="245">
        <v>7000000</v>
      </c>
      <c r="J224" s="245">
        <v>7000000</v>
      </c>
    </row>
    <row r="225" spans="1:10" s="244" customFormat="1" x14ac:dyDescent="0.2">
      <c r="A225" s="390" t="s">
        <v>649</v>
      </c>
      <c r="B225" s="303" t="s">
        <v>622</v>
      </c>
      <c r="C225" s="286">
        <v>11</v>
      </c>
      <c r="D225" s="286"/>
      <c r="E225" s="287">
        <v>37</v>
      </c>
      <c r="F225" s="288"/>
      <c r="G225" s="289"/>
      <c r="H225" s="290">
        <f t="shared" ref="H225:J226" si="167">H226</f>
        <v>2500000</v>
      </c>
      <c r="I225" s="290">
        <f t="shared" si="167"/>
        <v>2500000</v>
      </c>
      <c r="J225" s="290">
        <f t="shared" si="167"/>
        <v>2500000</v>
      </c>
    </row>
    <row r="226" spans="1:10" s="244" customFormat="1" x14ac:dyDescent="0.2">
      <c r="A226" s="255" t="s">
        <v>649</v>
      </c>
      <c r="B226" s="238" t="s">
        <v>622</v>
      </c>
      <c r="C226" s="238">
        <v>11</v>
      </c>
      <c r="D226" s="239"/>
      <c r="E226" s="240">
        <v>372</v>
      </c>
      <c r="F226" s="241"/>
      <c r="G226" s="242"/>
      <c r="H226" s="247">
        <f t="shared" si="167"/>
        <v>2500000</v>
      </c>
      <c r="I226" s="247">
        <f t="shared" ref="I226:J226" si="168">I227</f>
        <v>2500000</v>
      </c>
      <c r="J226" s="247">
        <f t="shared" si="168"/>
        <v>2500000</v>
      </c>
    </row>
    <row r="227" spans="1:10" s="224" customFormat="1" ht="15" x14ac:dyDescent="0.2">
      <c r="A227" s="162" t="s">
        <v>649</v>
      </c>
      <c r="B227" s="161" t="s">
        <v>622</v>
      </c>
      <c r="C227" s="161">
        <v>11</v>
      </c>
      <c r="D227" s="182" t="s">
        <v>25</v>
      </c>
      <c r="E227" s="163">
        <v>3721</v>
      </c>
      <c r="F227" s="227" t="s">
        <v>149</v>
      </c>
      <c r="G227" s="221"/>
      <c r="H227" s="223">
        <v>2500000</v>
      </c>
      <c r="I227" s="245">
        <v>2500000</v>
      </c>
      <c r="J227" s="245">
        <v>2500000</v>
      </c>
    </row>
    <row r="228" spans="1:10" s="152" customFormat="1" ht="67.5" x14ac:dyDescent="0.2">
      <c r="A228" s="391" t="s">
        <v>649</v>
      </c>
      <c r="B228" s="297" t="s">
        <v>918</v>
      </c>
      <c r="C228" s="297"/>
      <c r="D228" s="297"/>
      <c r="E228" s="298"/>
      <c r="F228" s="300" t="s">
        <v>917</v>
      </c>
      <c r="G228" s="301" t="s">
        <v>690</v>
      </c>
      <c r="H228" s="302">
        <f t="shared" ref="H228:J228" si="169">H229+H234+H241+H246</f>
        <v>647000</v>
      </c>
      <c r="I228" s="302">
        <f t="shared" si="169"/>
        <v>483700</v>
      </c>
      <c r="J228" s="302">
        <f t="shared" si="169"/>
        <v>0</v>
      </c>
    </row>
    <row r="229" spans="1:10" s="152" customFormat="1" x14ac:dyDescent="0.2">
      <c r="A229" s="390" t="s">
        <v>649</v>
      </c>
      <c r="B229" s="303" t="s">
        <v>918</v>
      </c>
      <c r="C229" s="286">
        <v>12</v>
      </c>
      <c r="D229" s="286"/>
      <c r="E229" s="287">
        <v>31</v>
      </c>
      <c r="F229" s="288"/>
      <c r="G229" s="289"/>
      <c r="H229" s="290">
        <f t="shared" ref="H229:J229" si="170">H230+H232</f>
        <v>52500</v>
      </c>
      <c r="I229" s="290">
        <f t="shared" si="170"/>
        <v>36000</v>
      </c>
      <c r="J229" s="290">
        <f t="shared" si="170"/>
        <v>0</v>
      </c>
    </row>
    <row r="230" spans="1:10" s="167" customFormat="1" x14ac:dyDescent="0.2">
      <c r="A230" s="155" t="s">
        <v>649</v>
      </c>
      <c r="B230" s="154" t="s">
        <v>918</v>
      </c>
      <c r="C230" s="154">
        <v>12</v>
      </c>
      <c r="D230" s="181"/>
      <c r="E230" s="156">
        <v>311</v>
      </c>
      <c r="F230" s="226"/>
      <c r="G230" s="157"/>
      <c r="H230" s="158">
        <f t="shared" ref="H230:J230" si="171">H231</f>
        <v>45100</v>
      </c>
      <c r="I230" s="158">
        <f t="shared" si="171"/>
        <v>31000</v>
      </c>
      <c r="J230" s="158">
        <f t="shared" si="171"/>
        <v>0</v>
      </c>
    </row>
    <row r="231" spans="1:10" s="224" customFormat="1" ht="15" x14ac:dyDescent="0.2">
      <c r="A231" s="162" t="s">
        <v>649</v>
      </c>
      <c r="B231" s="161" t="s">
        <v>918</v>
      </c>
      <c r="C231" s="161">
        <v>12</v>
      </c>
      <c r="D231" s="182" t="s">
        <v>25</v>
      </c>
      <c r="E231" s="163">
        <v>3111</v>
      </c>
      <c r="F231" s="227" t="s">
        <v>19</v>
      </c>
      <c r="G231" s="221"/>
      <c r="H231" s="245">
        <v>45100</v>
      </c>
      <c r="I231" s="245">
        <v>31000</v>
      </c>
      <c r="J231" s="245">
        <v>0</v>
      </c>
    </row>
    <row r="232" spans="1:10" s="244" customFormat="1" x14ac:dyDescent="0.2">
      <c r="A232" s="155" t="s">
        <v>649</v>
      </c>
      <c r="B232" s="154" t="s">
        <v>918</v>
      </c>
      <c r="C232" s="154">
        <v>12</v>
      </c>
      <c r="D232" s="181"/>
      <c r="E232" s="156">
        <v>313</v>
      </c>
      <c r="F232" s="226"/>
      <c r="G232" s="242"/>
      <c r="H232" s="243">
        <f t="shared" ref="H232:J232" si="172">H233</f>
        <v>7400</v>
      </c>
      <c r="I232" s="243">
        <f t="shared" si="172"/>
        <v>5000</v>
      </c>
      <c r="J232" s="243">
        <f t="shared" si="172"/>
        <v>0</v>
      </c>
    </row>
    <row r="233" spans="1:10" s="224" customFormat="1" ht="15" x14ac:dyDescent="0.2">
      <c r="A233" s="162" t="s">
        <v>649</v>
      </c>
      <c r="B233" s="161" t="s">
        <v>918</v>
      </c>
      <c r="C233" s="161">
        <v>12</v>
      </c>
      <c r="D233" s="182" t="s">
        <v>25</v>
      </c>
      <c r="E233" s="163">
        <v>3132</v>
      </c>
      <c r="F233" s="227" t="s">
        <v>280</v>
      </c>
      <c r="G233" s="221"/>
      <c r="H233" s="245">
        <v>7400</v>
      </c>
      <c r="I233" s="245">
        <v>5000</v>
      </c>
      <c r="J233" s="245">
        <v>0</v>
      </c>
    </row>
    <row r="234" spans="1:10" s="152" customFormat="1" x14ac:dyDescent="0.2">
      <c r="A234" s="390" t="s">
        <v>649</v>
      </c>
      <c r="B234" s="303" t="s">
        <v>918</v>
      </c>
      <c r="C234" s="286">
        <v>12</v>
      </c>
      <c r="D234" s="286"/>
      <c r="E234" s="287">
        <v>32</v>
      </c>
      <c r="F234" s="288"/>
      <c r="G234" s="289"/>
      <c r="H234" s="290">
        <f t="shared" ref="H234:J234" si="173">H235+H237+H239</f>
        <v>44400</v>
      </c>
      <c r="I234" s="290">
        <f t="shared" si="173"/>
        <v>36400</v>
      </c>
      <c r="J234" s="290">
        <f t="shared" si="173"/>
        <v>0</v>
      </c>
    </row>
    <row r="235" spans="1:10" s="244" customFormat="1" x14ac:dyDescent="0.2">
      <c r="A235" s="155" t="s">
        <v>649</v>
      </c>
      <c r="B235" s="154" t="s">
        <v>918</v>
      </c>
      <c r="C235" s="154">
        <v>12</v>
      </c>
      <c r="D235" s="181"/>
      <c r="E235" s="156">
        <v>321</v>
      </c>
      <c r="F235" s="226"/>
      <c r="G235" s="242"/>
      <c r="H235" s="243">
        <f t="shared" ref="H235:J235" si="174">H236</f>
        <v>7400</v>
      </c>
      <c r="I235" s="243">
        <f t="shared" si="174"/>
        <v>3800</v>
      </c>
      <c r="J235" s="243">
        <f t="shared" si="174"/>
        <v>0</v>
      </c>
    </row>
    <row r="236" spans="1:10" s="224" customFormat="1" ht="15" x14ac:dyDescent="0.2">
      <c r="A236" s="162" t="s">
        <v>649</v>
      </c>
      <c r="B236" s="161" t="s">
        <v>918</v>
      </c>
      <c r="C236" s="161">
        <v>12</v>
      </c>
      <c r="D236" s="182" t="s">
        <v>25</v>
      </c>
      <c r="E236" s="163">
        <v>3211</v>
      </c>
      <c r="F236" s="227" t="s">
        <v>110</v>
      </c>
      <c r="G236" s="221"/>
      <c r="H236" s="245">
        <v>7400</v>
      </c>
      <c r="I236" s="245">
        <v>3800</v>
      </c>
      <c r="J236" s="245">
        <v>0</v>
      </c>
    </row>
    <row r="237" spans="1:10" s="244" customFormat="1" x14ac:dyDescent="0.2">
      <c r="A237" s="155" t="s">
        <v>649</v>
      </c>
      <c r="B237" s="154" t="s">
        <v>918</v>
      </c>
      <c r="C237" s="154">
        <v>12</v>
      </c>
      <c r="D237" s="181"/>
      <c r="E237" s="156">
        <v>322</v>
      </c>
      <c r="F237" s="226"/>
      <c r="G237" s="242"/>
      <c r="H237" s="243">
        <f t="shared" ref="H237:J237" si="175">H238</f>
        <v>7800</v>
      </c>
      <c r="I237" s="243">
        <f t="shared" si="175"/>
        <v>5400</v>
      </c>
      <c r="J237" s="243">
        <f t="shared" si="175"/>
        <v>0</v>
      </c>
    </row>
    <row r="238" spans="1:10" s="224" customFormat="1" ht="15" x14ac:dyDescent="0.2">
      <c r="A238" s="162" t="s">
        <v>649</v>
      </c>
      <c r="B238" s="161" t="s">
        <v>918</v>
      </c>
      <c r="C238" s="161">
        <v>12</v>
      </c>
      <c r="D238" s="182" t="s">
        <v>25</v>
      </c>
      <c r="E238" s="163">
        <v>3221</v>
      </c>
      <c r="F238" s="227" t="s">
        <v>146</v>
      </c>
      <c r="G238" s="221"/>
      <c r="H238" s="245">
        <v>7800</v>
      </c>
      <c r="I238" s="245">
        <v>5400</v>
      </c>
      <c r="J238" s="245">
        <v>0</v>
      </c>
    </row>
    <row r="239" spans="1:10" s="244" customFormat="1" x14ac:dyDescent="0.2">
      <c r="A239" s="155" t="s">
        <v>649</v>
      </c>
      <c r="B239" s="154" t="s">
        <v>918</v>
      </c>
      <c r="C239" s="154">
        <v>12</v>
      </c>
      <c r="D239" s="181"/>
      <c r="E239" s="156">
        <v>323</v>
      </c>
      <c r="F239" s="226"/>
      <c r="G239" s="242"/>
      <c r="H239" s="243">
        <f t="shared" ref="H239:J239" si="176">H240</f>
        <v>29200</v>
      </c>
      <c r="I239" s="243">
        <f t="shared" si="176"/>
        <v>27200</v>
      </c>
      <c r="J239" s="243">
        <f t="shared" si="176"/>
        <v>0</v>
      </c>
    </row>
    <row r="240" spans="1:10" s="224" customFormat="1" ht="15" x14ac:dyDescent="0.2">
      <c r="A240" s="162" t="s">
        <v>649</v>
      </c>
      <c r="B240" s="161" t="s">
        <v>918</v>
      </c>
      <c r="C240" s="161">
        <v>12</v>
      </c>
      <c r="D240" s="182" t="s">
        <v>25</v>
      </c>
      <c r="E240" s="163">
        <v>3237</v>
      </c>
      <c r="F240" s="227" t="s">
        <v>36</v>
      </c>
      <c r="G240" s="221"/>
      <c r="H240" s="245">
        <v>29200</v>
      </c>
      <c r="I240" s="245">
        <v>27200</v>
      </c>
      <c r="J240" s="245">
        <v>0</v>
      </c>
    </row>
    <row r="241" spans="1:10" s="152" customFormat="1" x14ac:dyDescent="0.2">
      <c r="A241" s="390" t="s">
        <v>649</v>
      </c>
      <c r="B241" s="303" t="s">
        <v>918</v>
      </c>
      <c r="C241" s="286">
        <v>559</v>
      </c>
      <c r="D241" s="286"/>
      <c r="E241" s="287">
        <v>31</v>
      </c>
      <c r="F241" s="288"/>
      <c r="G241" s="289"/>
      <c r="H241" s="290">
        <f t="shared" ref="H241:J241" si="177">H242+H244</f>
        <v>298000</v>
      </c>
      <c r="I241" s="290">
        <f t="shared" si="177"/>
        <v>204500</v>
      </c>
      <c r="J241" s="290">
        <f t="shared" si="177"/>
        <v>0</v>
      </c>
    </row>
    <row r="242" spans="1:10" s="244" customFormat="1" x14ac:dyDescent="0.2">
      <c r="A242" s="155" t="s">
        <v>649</v>
      </c>
      <c r="B242" s="154" t="s">
        <v>918</v>
      </c>
      <c r="C242" s="154">
        <v>559</v>
      </c>
      <c r="D242" s="181"/>
      <c r="E242" s="156">
        <v>311</v>
      </c>
      <c r="F242" s="226"/>
      <c r="G242" s="242"/>
      <c r="H242" s="243">
        <f t="shared" ref="H242:J242" si="178">H243</f>
        <v>255700</v>
      </c>
      <c r="I242" s="243">
        <f t="shared" si="178"/>
        <v>175500</v>
      </c>
      <c r="J242" s="243">
        <f t="shared" si="178"/>
        <v>0</v>
      </c>
    </row>
    <row r="243" spans="1:10" s="224" customFormat="1" ht="15" x14ac:dyDescent="0.2">
      <c r="A243" s="162" t="s">
        <v>649</v>
      </c>
      <c r="B243" s="161" t="s">
        <v>918</v>
      </c>
      <c r="C243" s="161">
        <v>559</v>
      </c>
      <c r="D243" s="182" t="s">
        <v>25</v>
      </c>
      <c r="E243" s="163">
        <v>3111</v>
      </c>
      <c r="F243" s="227" t="s">
        <v>19</v>
      </c>
      <c r="G243" s="221"/>
      <c r="H243" s="245">
        <v>255700</v>
      </c>
      <c r="I243" s="245">
        <v>175500</v>
      </c>
      <c r="J243" s="245">
        <v>0</v>
      </c>
    </row>
    <row r="244" spans="1:10" s="244" customFormat="1" x14ac:dyDescent="0.2">
      <c r="A244" s="155" t="s">
        <v>649</v>
      </c>
      <c r="B244" s="154" t="s">
        <v>918</v>
      </c>
      <c r="C244" s="154">
        <v>559</v>
      </c>
      <c r="D244" s="181"/>
      <c r="E244" s="156">
        <v>313</v>
      </c>
      <c r="F244" s="226"/>
      <c r="G244" s="242"/>
      <c r="H244" s="243">
        <f t="shared" ref="H244:J244" si="179">H245</f>
        <v>42300</v>
      </c>
      <c r="I244" s="243">
        <f t="shared" si="179"/>
        <v>29000</v>
      </c>
      <c r="J244" s="243">
        <f t="shared" si="179"/>
        <v>0</v>
      </c>
    </row>
    <row r="245" spans="1:10" s="224" customFormat="1" ht="15" x14ac:dyDescent="0.2">
      <c r="A245" s="162" t="s">
        <v>649</v>
      </c>
      <c r="B245" s="161" t="s">
        <v>918</v>
      </c>
      <c r="C245" s="161">
        <v>559</v>
      </c>
      <c r="D245" s="182" t="s">
        <v>25</v>
      </c>
      <c r="E245" s="163">
        <v>3132</v>
      </c>
      <c r="F245" s="227" t="s">
        <v>280</v>
      </c>
      <c r="G245" s="221"/>
      <c r="H245" s="245">
        <v>42300</v>
      </c>
      <c r="I245" s="245">
        <v>29000</v>
      </c>
      <c r="J245" s="245">
        <v>0</v>
      </c>
    </row>
    <row r="246" spans="1:10" s="152" customFormat="1" x14ac:dyDescent="0.2">
      <c r="A246" s="390" t="s">
        <v>649</v>
      </c>
      <c r="B246" s="303" t="s">
        <v>918</v>
      </c>
      <c r="C246" s="286">
        <v>559</v>
      </c>
      <c r="D246" s="286"/>
      <c r="E246" s="287">
        <v>32</v>
      </c>
      <c r="F246" s="288"/>
      <c r="G246" s="289"/>
      <c r="H246" s="290">
        <f t="shared" ref="H246:J246" si="180">H247+H249+H251</f>
        <v>252100</v>
      </c>
      <c r="I246" s="290">
        <f t="shared" si="180"/>
        <v>206800</v>
      </c>
      <c r="J246" s="290">
        <f t="shared" si="180"/>
        <v>0</v>
      </c>
    </row>
    <row r="247" spans="1:10" s="244" customFormat="1" x14ac:dyDescent="0.2">
      <c r="A247" s="155" t="s">
        <v>649</v>
      </c>
      <c r="B247" s="154" t="s">
        <v>918</v>
      </c>
      <c r="C247" s="154">
        <v>559</v>
      </c>
      <c r="D247" s="181"/>
      <c r="E247" s="156">
        <v>321</v>
      </c>
      <c r="F247" s="226"/>
      <c r="G247" s="242"/>
      <c r="H247" s="243">
        <f t="shared" ref="H247:J247" si="181">H248</f>
        <v>42300</v>
      </c>
      <c r="I247" s="243">
        <f t="shared" si="181"/>
        <v>21800</v>
      </c>
      <c r="J247" s="243">
        <f t="shared" si="181"/>
        <v>0</v>
      </c>
    </row>
    <row r="248" spans="1:10" s="224" customFormat="1" ht="15" x14ac:dyDescent="0.2">
      <c r="A248" s="162" t="s">
        <v>649</v>
      </c>
      <c r="B248" s="161" t="s">
        <v>918</v>
      </c>
      <c r="C248" s="161">
        <v>559</v>
      </c>
      <c r="D248" s="182" t="s">
        <v>25</v>
      </c>
      <c r="E248" s="163">
        <v>3211</v>
      </c>
      <c r="F248" s="227" t="s">
        <v>110</v>
      </c>
      <c r="G248" s="221"/>
      <c r="H248" s="245">
        <v>42300</v>
      </c>
      <c r="I248" s="245">
        <v>21800</v>
      </c>
      <c r="J248" s="245">
        <v>0</v>
      </c>
    </row>
    <row r="249" spans="1:10" s="244" customFormat="1" x14ac:dyDescent="0.2">
      <c r="A249" s="155" t="s">
        <v>649</v>
      </c>
      <c r="B249" s="154" t="s">
        <v>918</v>
      </c>
      <c r="C249" s="154">
        <v>559</v>
      </c>
      <c r="D249" s="181"/>
      <c r="E249" s="156">
        <v>322</v>
      </c>
      <c r="F249" s="226"/>
      <c r="G249" s="242"/>
      <c r="H249" s="243">
        <f t="shared" ref="H249:J249" si="182">H250</f>
        <v>44700</v>
      </c>
      <c r="I249" s="243">
        <f t="shared" si="182"/>
        <v>30700</v>
      </c>
      <c r="J249" s="243">
        <f t="shared" si="182"/>
        <v>0</v>
      </c>
    </row>
    <row r="250" spans="1:10" s="224" customFormat="1" ht="15" x14ac:dyDescent="0.2">
      <c r="A250" s="162" t="s">
        <v>649</v>
      </c>
      <c r="B250" s="161" t="s">
        <v>918</v>
      </c>
      <c r="C250" s="161">
        <v>559</v>
      </c>
      <c r="D250" s="182" t="s">
        <v>25</v>
      </c>
      <c r="E250" s="163">
        <v>3233</v>
      </c>
      <c r="F250" s="227" t="s">
        <v>119</v>
      </c>
      <c r="G250" s="221"/>
      <c r="H250" s="245">
        <v>44700</v>
      </c>
      <c r="I250" s="245">
        <v>30700</v>
      </c>
      <c r="J250" s="245">
        <v>0</v>
      </c>
    </row>
    <row r="251" spans="1:10" s="244" customFormat="1" x14ac:dyDescent="0.2">
      <c r="A251" s="155" t="s">
        <v>649</v>
      </c>
      <c r="B251" s="154" t="s">
        <v>918</v>
      </c>
      <c r="C251" s="154">
        <v>559</v>
      </c>
      <c r="D251" s="181"/>
      <c r="E251" s="156">
        <v>323</v>
      </c>
      <c r="F251" s="226"/>
      <c r="G251" s="242"/>
      <c r="H251" s="243">
        <f t="shared" ref="H251:J251" si="183">H252</f>
        <v>165100</v>
      </c>
      <c r="I251" s="243">
        <f t="shared" si="183"/>
        <v>154300</v>
      </c>
      <c r="J251" s="243">
        <f t="shared" si="183"/>
        <v>0</v>
      </c>
    </row>
    <row r="252" spans="1:10" s="224" customFormat="1" ht="15" x14ac:dyDescent="0.2">
      <c r="A252" s="162" t="s">
        <v>649</v>
      </c>
      <c r="B252" s="161" t="s">
        <v>918</v>
      </c>
      <c r="C252" s="161">
        <v>559</v>
      </c>
      <c r="D252" s="182" t="s">
        <v>25</v>
      </c>
      <c r="E252" s="163">
        <v>3237</v>
      </c>
      <c r="F252" s="227" t="s">
        <v>36</v>
      </c>
      <c r="G252" s="221"/>
      <c r="H252" s="245">
        <v>165100</v>
      </c>
      <c r="I252" s="245">
        <v>154300</v>
      </c>
      <c r="J252" s="245">
        <v>0</v>
      </c>
    </row>
    <row r="253" spans="1:10" x14ac:dyDescent="0.2">
      <c r="A253" s="402" t="s">
        <v>649</v>
      </c>
      <c r="B253" s="427" t="s">
        <v>628</v>
      </c>
      <c r="C253" s="427"/>
      <c r="D253" s="427"/>
      <c r="E253" s="427"/>
      <c r="F253" s="427"/>
      <c r="G253" s="180"/>
      <c r="H253" s="151">
        <f>H254+H357+H365+H380+H372+H376+H384+H388+H432+H436+H487+H521</f>
        <v>157922650</v>
      </c>
      <c r="I253" s="151">
        <f>I254+I357+I365+I380+I372+I376+I384+I388+I432+I436+I487+I521</f>
        <v>179113537</v>
      </c>
      <c r="J253" s="151">
        <f>J254+J357+J365+J380+J372+J376+J384+J388+J432+J436+J487+J521</f>
        <v>172329555</v>
      </c>
    </row>
    <row r="254" spans="1:10" ht="33.75" x14ac:dyDescent="0.2">
      <c r="A254" s="391" t="s">
        <v>649</v>
      </c>
      <c r="B254" s="297" t="s">
        <v>14</v>
      </c>
      <c r="C254" s="297"/>
      <c r="D254" s="297"/>
      <c r="E254" s="298"/>
      <c r="F254" s="300" t="s">
        <v>288</v>
      </c>
      <c r="G254" s="301" t="s">
        <v>691</v>
      </c>
      <c r="H254" s="302">
        <f t="shared" ref="H254" si="184">H255+H265+H295+H300+H304+H308+H316+H321+H324+H335+H339+H346+H351+H354</f>
        <v>126522950</v>
      </c>
      <c r="I254" s="302">
        <f t="shared" ref="I254" si="185">I255+I265+I295+I300+I304+I308+I316+I321+I324+I335+I339+I346+I351+I354</f>
        <v>136232537</v>
      </c>
      <c r="J254" s="302">
        <f t="shared" ref="J254" si="186">J255+J265+J295+J300+J304+J308+J316+J321+J324+J335+J339+J346+J351+J354</f>
        <v>139748555</v>
      </c>
    </row>
    <row r="255" spans="1:10" x14ac:dyDescent="0.2">
      <c r="A255" s="390" t="s">
        <v>649</v>
      </c>
      <c r="B255" s="303" t="s">
        <v>14</v>
      </c>
      <c r="C255" s="286">
        <v>11</v>
      </c>
      <c r="D255" s="286"/>
      <c r="E255" s="287">
        <v>31</v>
      </c>
      <c r="F255" s="288"/>
      <c r="G255" s="289"/>
      <c r="H255" s="290">
        <f t="shared" ref="H255" si="187">H256+H260+H262</f>
        <v>59052000</v>
      </c>
      <c r="I255" s="290">
        <f t="shared" ref="I255" si="188">I256+I260+I262</f>
        <v>64250000</v>
      </c>
      <c r="J255" s="290">
        <f t="shared" ref="J255" si="189">J256+J260+J262</f>
        <v>67600000</v>
      </c>
    </row>
    <row r="256" spans="1:10" s="244" customFormat="1" x14ac:dyDescent="0.2">
      <c r="A256" s="239" t="s">
        <v>649</v>
      </c>
      <c r="B256" s="248" t="s">
        <v>14</v>
      </c>
      <c r="C256" s="238">
        <v>11</v>
      </c>
      <c r="D256" s="239"/>
      <c r="E256" s="249">
        <v>311</v>
      </c>
      <c r="F256" s="241"/>
      <c r="G256" s="242"/>
      <c r="H256" s="247">
        <f t="shared" ref="H256" si="190">SUM(H257:H259)</f>
        <v>48800000</v>
      </c>
      <c r="I256" s="247">
        <f t="shared" ref="I256" si="191">SUM(I257:I259)</f>
        <v>53750000</v>
      </c>
      <c r="J256" s="247">
        <f t="shared" ref="J256" si="192">SUM(J257:J259)</f>
        <v>56300000</v>
      </c>
    </row>
    <row r="257" spans="1:10" s="224" customFormat="1" ht="15" x14ac:dyDescent="0.2">
      <c r="A257" s="182" t="s">
        <v>649</v>
      </c>
      <c r="B257" s="160" t="s">
        <v>14</v>
      </c>
      <c r="C257" s="161">
        <v>11</v>
      </c>
      <c r="D257" s="182" t="s">
        <v>25</v>
      </c>
      <c r="E257" s="163">
        <v>3111</v>
      </c>
      <c r="F257" s="227" t="s">
        <v>19</v>
      </c>
      <c r="G257" s="221"/>
      <c r="H257" s="223">
        <v>46000000</v>
      </c>
      <c r="I257" s="245">
        <v>50700000</v>
      </c>
      <c r="J257" s="245">
        <v>53000000</v>
      </c>
    </row>
    <row r="258" spans="1:10" s="224" customFormat="1" ht="15" x14ac:dyDescent="0.2">
      <c r="A258" s="182" t="s">
        <v>649</v>
      </c>
      <c r="B258" s="160" t="s">
        <v>14</v>
      </c>
      <c r="C258" s="161">
        <v>11</v>
      </c>
      <c r="D258" s="182" t="s">
        <v>25</v>
      </c>
      <c r="E258" s="163">
        <v>3113</v>
      </c>
      <c r="F258" s="227" t="s">
        <v>20</v>
      </c>
      <c r="G258" s="221"/>
      <c r="H258" s="223">
        <v>1300000</v>
      </c>
      <c r="I258" s="245">
        <v>1350000</v>
      </c>
      <c r="J258" s="245">
        <v>1500000</v>
      </c>
    </row>
    <row r="259" spans="1:10" s="224" customFormat="1" ht="15" x14ac:dyDescent="0.2">
      <c r="A259" s="182" t="s">
        <v>649</v>
      </c>
      <c r="B259" s="160" t="s">
        <v>14</v>
      </c>
      <c r="C259" s="161">
        <v>11</v>
      </c>
      <c r="D259" s="182" t="s">
        <v>25</v>
      </c>
      <c r="E259" s="163">
        <v>3114</v>
      </c>
      <c r="F259" s="227" t="s">
        <v>21</v>
      </c>
      <c r="G259" s="221"/>
      <c r="H259" s="223">
        <v>1500000</v>
      </c>
      <c r="I259" s="245">
        <v>1700000</v>
      </c>
      <c r="J259" s="245">
        <v>1800000</v>
      </c>
    </row>
    <row r="260" spans="1:10" s="244" customFormat="1" x14ac:dyDescent="0.2">
      <c r="A260" s="239" t="s">
        <v>649</v>
      </c>
      <c r="B260" s="248" t="s">
        <v>14</v>
      </c>
      <c r="C260" s="238">
        <v>11</v>
      </c>
      <c r="D260" s="239"/>
      <c r="E260" s="240">
        <v>312</v>
      </c>
      <c r="F260" s="241"/>
      <c r="G260" s="242"/>
      <c r="H260" s="247">
        <f t="shared" ref="H260:J260" si="193">SUM(H261)</f>
        <v>2050000</v>
      </c>
      <c r="I260" s="247">
        <f t="shared" si="193"/>
        <v>1750000</v>
      </c>
      <c r="J260" s="247">
        <f t="shared" si="193"/>
        <v>2050000</v>
      </c>
    </row>
    <row r="261" spans="1:10" s="224" customFormat="1" ht="15" x14ac:dyDescent="0.2">
      <c r="A261" s="182" t="s">
        <v>649</v>
      </c>
      <c r="B261" s="160" t="s">
        <v>14</v>
      </c>
      <c r="C261" s="161">
        <v>11</v>
      </c>
      <c r="D261" s="182" t="s">
        <v>25</v>
      </c>
      <c r="E261" s="163">
        <v>3121</v>
      </c>
      <c r="F261" s="227" t="s">
        <v>22</v>
      </c>
      <c r="G261" s="221"/>
      <c r="H261" s="245">
        <v>2050000</v>
      </c>
      <c r="I261" s="245">
        <v>1750000</v>
      </c>
      <c r="J261" s="245">
        <v>2050000</v>
      </c>
    </row>
    <row r="262" spans="1:10" s="244" customFormat="1" x14ac:dyDescent="0.2">
      <c r="A262" s="239" t="s">
        <v>649</v>
      </c>
      <c r="B262" s="248" t="s">
        <v>14</v>
      </c>
      <c r="C262" s="238">
        <v>11</v>
      </c>
      <c r="D262" s="239"/>
      <c r="E262" s="240">
        <v>313</v>
      </c>
      <c r="F262" s="241"/>
      <c r="G262" s="242"/>
      <c r="H262" s="247">
        <f t="shared" ref="H262:J262" si="194">SUM(H263:H264)</f>
        <v>8202000</v>
      </c>
      <c r="I262" s="247">
        <f t="shared" si="194"/>
        <v>8750000</v>
      </c>
      <c r="J262" s="247">
        <f t="shared" si="194"/>
        <v>9250000</v>
      </c>
    </row>
    <row r="263" spans="1:10" s="224" customFormat="1" ht="15" x14ac:dyDescent="0.2">
      <c r="A263" s="182" t="s">
        <v>649</v>
      </c>
      <c r="B263" s="160" t="s">
        <v>14</v>
      </c>
      <c r="C263" s="161">
        <v>11</v>
      </c>
      <c r="D263" s="182" t="s">
        <v>25</v>
      </c>
      <c r="E263" s="163">
        <v>3131</v>
      </c>
      <c r="F263" s="227" t="s">
        <v>211</v>
      </c>
      <c r="G263" s="221"/>
      <c r="H263" s="245">
        <v>150000</v>
      </c>
      <c r="I263" s="245">
        <v>150000</v>
      </c>
      <c r="J263" s="245">
        <v>150000</v>
      </c>
    </row>
    <row r="264" spans="1:10" s="224" customFormat="1" ht="15" x14ac:dyDescent="0.2">
      <c r="A264" s="182" t="s">
        <v>649</v>
      </c>
      <c r="B264" s="160" t="s">
        <v>14</v>
      </c>
      <c r="C264" s="161">
        <v>11</v>
      </c>
      <c r="D264" s="182" t="s">
        <v>25</v>
      </c>
      <c r="E264" s="163">
        <v>3132</v>
      </c>
      <c r="F264" s="227" t="s">
        <v>280</v>
      </c>
      <c r="G264" s="221"/>
      <c r="H264" s="245">
        <v>8052000</v>
      </c>
      <c r="I264" s="245">
        <v>8600000</v>
      </c>
      <c r="J264" s="245">
        <v>9100000</v>
      </c>
    </row>
    <row r="265" spans="1:10" s="224" customFormat="1" x14ac:dyDescent="0.2">
      <c r="A265" s="390" t="s">
        <v>649</v>
      </c>
      <c r="B265" s="303" t="s">
        <v>14</v>
      </c>
      <c r="C265" s="286">
        <v>11</v>
      </c>
      <c r="D265" s="286"/>
      <c r="E265" s="287">
        <v>32</v>
      </c>
      <c r="F265" s="288"/>
      <c r="G265" s="289"/>
      <c r="H265" s="290">
        <f t="shared" ref="H265" si="195">H266+H270+H276+H286+H288</f>
        <v>31083750</v>
      </c>
      <c r="I265" s="290">
        <f t="shared" ref="I265" si="196">I266+I270+I276+I286+I288</f>
        <v>33870337</v>
      </c>
      <c r="J265" s="290">
        <f t="shared" ref="J265" si="197">J266+J270+J276+J286+J288</f>
        <v>34211355</v>
      </c>
    </row>
    <row r="266" spans="1:10" s="244" customFormat="1" x14ac:dyDescent="0.2">
      <c r="A266" s="239" t="s">
        <v>649</v>
      </c>
      <c r="B266" s="248" t="s">
        <v>14</v>
      </c>
      <c r="C266" s="238">
        <v>11</v>
      </c>
      <c r="D266" s="239"/>
      <c r="E266" s="240">
        <v>321</v>
      </c>
      <c r="F266" s="241"/>
      <c r="G266" s="242"/>
      <c r="H266" s="247">
        <f t="shared" ref="H266" si="198">SUM(H267:H269)</f>
        <v>3450000</v>
      </c>
      <c r="I266" s="247">
        <f t="shared" ref="I266" si="199">SUM(I267:I269)</f>
        <v>4150000</v>
      </c>
      <c r="J266" s="247">
        <f t="shared" ref="J266" si="200">SUM(J267:J269)</f>
        <v>4250000</v>
      </c>
    </row>
    <row r="267" spans="1:10" s="224" customFormat="1" ht="15" x14ac:dyDescent="0.2">
      <c r="A267" s="182" t="s">
        <v>649</v>
      </c>
      <c r="B267" s="160" t="s">
        <v>14</v>
      </c>
      <c r="C267" s="161">
        <v>11</v>
      </c>
      <c r="D267" s="182" t="s">
        <v>25</v>
      </c>
      <c r="E267" s="163">
        <v>3211</v>
      </c>
      <c r="F267" s="227" t="s">
        <v>110</v>
      </c>
      <c r="G267" s="221"/>
      <c r="H267" s="245">
        <v>1000000</v>
      </c>
      <c r="I267" s="245">
        <v>1600000</v>
      </c>
      <c r="J267" s="245">
        <v>1700000</v>
      </c>
    </row>
    <row r="268" spans="1:10" s="224" customFormat="1" ht="30" x14ac:dyDescent="0.2">
      <c r="A268" s="182" t="s">
        <v>649</v>
      </c>
      <c r="B268" s="160" t="s">
        <v>14</v>
      </c>
      <c r="C268" s="161">
        <v>11</v>
      </c>
      <c r="D268" s="182" t="s">
        <v>25</v>
      </c>
      <c r="E268" s="163">
        <v>3212</v>
      </c>
      <c r="F268" s="227" t="s">
        <v>111</v>
      </c>
      <c r="G268" s="221"/>
      <c r="H268" s="245">
        <v>2100000</v>
      </c>
      <c r="I268" s="245">
        <v>2100000</v>
      </c>
      <c r="J268" s="245">
        <v>2100000</v>
      </c>
    </row>
    <row r="269" spans="1:10" s="224" customFormat="1" ht="15" x14ac:dyDescent="0.2">
      <c r="A269" s="182" t="s">
        <v>649</v>
      </c>
      <c r="B269" s="160" t="s">
        <v>14</v>
      </c>
      <c r="C269" s="161">
        <v>11</v>
      </c>
      <c r="D269" s="182" t="s">
        <v>25</v>
      </c>
      <c r="E269" s="163">
        <v>3213</v>
      </c>
      <c r="F269" s="227" t="s">
        <v>112</v>
      </c>
      <c r="G269" s="221"/>
      <c r="H269" s="245">
        <v>350000</v>
      </c>
      <c r="I269" s="245">
        <v>450000</v>
      </c>
      <c r="J269" s="245">
        <v>450000</v>
      </c>
    </row>
    <row r="270" spans="1:10" s="244" customFormat="1" x14ac:dyDescent="0.2">
      <c r="A270" s="239" t="s">
        <v>649</v>
      </c>
      <c r="B270" s="248" t="s">
        <v>14</v>
      </c>
      <c r="C270" s="238">
        <v>11</v>
      </c>
      <c r="D270" s="239"/>
      <c r="E270" s="240">
        <v>322</v>
      </c>
      <c r="F270" s="241"/>
      <c r="G270" s="242"/>
      <c r="H270" s="247">
        <f t="shared" ref="H270" si="201">SUM(H271:H275)</f>
        <v>5455000</v>
      </c>
      <c r="I270" s="247">
        <f t="shared" ref="I270" si="202">SUM(I271:I275)</f>
        <v>6560000</v>
      </c>
      <c r="J270" s="247">
        <f t="shared" ref="J270" si="203">SUM(J271:J275)</f>
        <v>6560000</v>
      </c>
    </row>
    <row r="271" spans="1:10" s="224" customFormat="1" ht="15" x14ac:dyDescent="0.2">
      <c r="A271" s="182" t="s">
        <v>649</v>
      </c>
      <c r="B271" s="160" t="s">
        <v>14</v>
      </c>
      <c r="C271" s="161">
        <v>11</v>
      </c>
      <c r="D271" s="182" t="s">
        <v>25</v>
      </c>
      <c r="E271" s="163">
        <v>3221</v>
      </c>
      <c r="F271" s="227" t="s">
        <v>146</v>
      </c>
      <c r="G271" s="221"/>
      <c r="H271" s="245">
        <v>550000</v>
      </c>
      <c r="I271" s="245">
        <v>550000</v>
      </c>
      <c r="J271" s="245">
        <v>550000</v>
      </c>
    </row>
    <row r="272" spans="1:10" s="224" customFormat="1" ht="15" x14ac:dyDescent="0.2">
      <c r="A272" s="182" t="s">
        <v>649</v>
      </c>
      <c r="B272" s="160" t="s">
        <v>14</v>
      </c>
      <c r="C272" s="161">
        <v>11</v>
      </c>
      <c r="D272" s="182" t="s">
        <v>25</v>
      </c>
      <c r="E272" s="163">
        <v>3223</v>
      </c>
      <c r="F272" s="227" t="s">
        <v>115</v>
      </c>
      <c r="G272" s="221"/>
      <c r="H272" s="245">
        <v>3500000</v>
      </c>
      <c r="I272" s="245">
        <v>4100000</v>
      </c>
      <c r="J272" s="245">
        <v>4100000</v>
      </c>
    </row>
    <row r="273" spans="1:10" s="224" customFormat="1" ht="30" x14ac:dyDescent="0.2">
      <c r="A273" s="182" t="s">
        <v>649</v>
      </c>
      <c r="B273" s="160" t="s">
        <v>14</v>
      </c>
      <c r="C273" s="161">
        <v>11</v>
      </c>
      <c r="D273" s="182" t="s">
        <v>25</v>
      </c>
      <c r="E273" s="163">
        <v>3224</v>
      </c>
      <c r="F273" s="227" t="s">
        <v>144</v>
      </c>
      <c r="G273" s="221"/>
      <c r="H273" s="245">
        <v>350000</v>
      </c>
      <c r="I273" s="245">
        <v>350000</v>
      </c>
      <c r="J273" s="245">
        <v>350000</v>
      </c>
    </row>
    <row r="274" spans="1:10" s="224" customFormat="1" ht="15" x14ac:dyDescent="0.2">
      <c r="A274" s="182" t="s">
        <v>649</v>
      </c>
      <c r="B274" s="160" t="s">
        <v>14</v>
      </c>
      <c r="C274" s="161">
        <v>11</v>
      </c>
      <c r="D274" s="182" t="s">
        <v>25</v>
      </c>
      <c r="E274" s="163">
        <v>3225</v>
      </c>
      <c r="F274" s="227" t="s">
        <v>151</v>
      </c>
      <c r="G274" s="221"/>
      <c r="H274" s="245">
        <v>55000</v>
      </c>
      <c r="I274" s="245">
        <v>60000</v>
      </c>
      <c r="J274" s="245">
        <v>60000</v>
      </c>
    </row>
    <row r="275" spans="1:10" s="224" customFormat="1" ht="15" x14ac:dyDescent="0.2">
      <c r="A275" s="182" t="s">
        <v>649</v>
      </c>
      <c r="B275" s="160" t="s">
        <v>14</v>
      </c>
      <c r="C275" s="161">
        <v>11</v>
      </c>
      <c r="D275" s="182" t="s">
        <v>25</v>
      </c>
      <c r="E275" s="163">
        <v>3227</v>
      </c>
      <c r="F275" s="227" t="s">
        <v>235</v>
      </c>
      <c r="G275" s="221"/>
      <c r="H275" s="245">
        <v>1000000</v>
      </c>
      <c r="I275" s="245">
        <v>1500000</v>
      </c>
      <c r="J275" s="245">
        <v>1500000</v>
      </c>
    </row>
    <row r="276" spans="1:10" s="244" customFormat="1" x14ac:dyDescent="0.2">
      <c r="A276" s="239" t="s">
        <v>649</v>
      </c>
      <c r="B276" s="248" t="s">
        <v>14</v>
      </c>
      <c r="C276" s="238">
        <v>11</v>
      </c>
      <c r="D276" s="239"/>
      <c r="E276" s="240">
        <v>323</v>
      </c>
      <c r="F276" s="241"/>
      <c r="G276" s="242"/>
      <c r="H276" s="247">
        <f t="shared" ref="H276" si="204">SUM(H277:H285)</f>
        <v>21157500</v>
      </c>
      <c r="I276" s="247">
        <f t="shared" ref="I276" si="205">SUM(I277:I285)</f>
        <v>22134087</v>
      </c>
      <c r="J276" s="247">
        <f t="shared" ref="J276" si="206">SUM(J277:J285)</f>
        <v>22375105</v>
      </c>
    </row>
    <row r="277" spans="1:10" s="224" customFormat="1" ht="15" x14ac:dyDescent="0.2">
      <c r="A277" s="182" t="s">
        <v>649</v>
      </c>
      <c r="B277" s="160" t="s">
        <v>14</v>
      </c>
      <c r="C277" s="161">
        <v>11</v>
      </c>
      <c r="D277" s="182" t="s">
        <v>25</v>
      </c>
      <c r="E277" s="163">
        <v>3231</v>
      </c>
      <c r="F277" s="227" t="s">
        <v>117</v>
      </c>
      <c r="G277" s="221"/>
      <c r="H277" s="245">
        <v>6370000</v>
      </c>
      <c r="I277" s="245">
        <v>7084087</v>
      </c>
      <c r="J277" s="245">
        <v>7200105</v>
      </c>
    </row>
    <row r="278" spans="1:10" s="224" customFormat="1" ht="15" x14ac:dyDescent="0.2">
      <c r="A278" s="182" t="s">
        <v>649</v>
      </c>
      <c r="B278" s="160" t="s">
        <v>14</v>
      </c>
      <c r="C278" s="161">
        <v>11</v>
      </c>
      <c r="D278" s="182" t="s">
        <v>25</v>
      </c>
      <c r="E278" s="163">
        <v>3232</v>
      </c>
      <c r="F278" s="227" t="s">
        <v>118</v>
      </c>
      <c r="G278" s="221"/>
      <c r="H278" s="223">
        <v>6000000</v>
      </c>
      <c r="I278" s="245">
        <v>6000000</v>
      </c>
      <c r="J278" s="245">
        <v>6000000</v>
      </c>
    </row>
    <row r="279" spans="1:10" s="224" customFormat="1" ht="15" x14ac:dyDescent="0.2">
      <c r="A279" s="182" t="s">
        <v>649</v>
      </c>
      <c r="B279" s="160" t="s">
        <v>14</v>
      </c>
      <c r="C279" s="161">
        <v>11</v>
      </c>
      <c r="D279" s="182" t="s">
        <v>25</v>
      </c>
      <c r="E279" s="163">
        <v>3233</v>
      </c>
      <c r="F279" s="227" t="s">
        <v>119</v>
      </c>
      <c r="G279" s="221"/>
      <c r="H279" s="223">
        <v>12500</v>
      </c>
      <c r="I279" s="245">
        <v>20000</v>
      </c>
      <c r="J279" s="245">
        <v>20000</v>
      </c>
    </row>
    <row r="280" spans="1:10" s="224" customFormat="1" ht="15" x14ac:dyDescent="0.2">
      <c r="A280" s="182" t="s">
        <v>649</v>
      </c>
      <c r="B280" s="160" t="s">
        <v>14</v>
      </c>
      <c r="C280" s="161">
        <v>11</v>
      </c>
      <c r="D280" s="182" t="s">
        <v>25</v>
      </c>
      <c r="E280" s="163">
        <v>3234</v>
      </c>
      <c r="F280" s="227" t="s">
        <v>120</v>
      </c>
      <c r="G280" s="221"/>
      <c r="H280" s="245">
        <v>1000000</v>
      </c>
      <c r="I280" s="245">
        <v>900000</v>
      </c>
      <c r="J280" s="245">
        <v>900000</v>
      </c>
    </row>
    <row r="281" spans="1:10" s="224" customFormat="1" ht="15" x14ac:dyDescent="0.2">
      <c r="A281" s="182" t="s">
        <v>649</v>
      </c>
      <c r="B281" s="160" t="s">
        <v>14</v>
      </c>
      <c r="C281" s="161">
        <v>11</v>
      </c>
      <c r="D281" s="182" t="s">
        <v>25</v>
      </c>
      <c r="E281" s="163">
        <v>3235</v>
      </c>
      <c r="F281" s="227" t="s">
        <v>42</v>
      </c>
      <c r="G281" s="221"/>
      <c r="H281" s="245">
        <v>3900000</v>
      </c>
      <c r="I281" s="245">
        <v>4100000</v>
      </c>
      <c r="J281" s="245">
        <v>4100000</v>
      </c>
    </row>
    <row r="282" spans="1:10" s="224" customFormat="1" ht="15" x14ac:dyDescent="0.2">
      <c r="A282" s="182" t="s">
        <v>649</v>
      </c>
      <c r="B282" s="160" t="s">
        <v>14</v>
      </c>
      <c r="C282" s="161">
        <v>11</v>
      </c>
      <c r="D282" s="182" t="s">
        <v>25</v>
      </c>
      <c r="E282" s="163">
        <v>3236</v>
      </c>
      <c r="F282" s="227" t="s">
        <v>121</v>
      </c>
      <c r="G282" s="221"/>
      <c r="H282" s="245">
        <v>95000</v>
      </c>
      <c r="I282" s="245">
        <v>25000</v>
      </c>
      <c r="J282" s="245">
        <v>150000</v>
      </c>
    </row>
    <row r="283" spans="1:10" s="224" customFormat="1" ht="15" x14ac:dyDescent="0.2">
      <c r="A283" s="182" t="s">
        <v>649</v>
      </c>
      <c r="B283" s="160" t="s">
        <v>14</v>
      </c>
      <c r="C283" s="161">
        <v>11</v>
      </c>
      <c r="D283" s="182" t="s">
        <v>25</v>
      </c>
      <c r="E283" s="163">
        <v>3237</v>
      </c>
      <c r="F283" s="227" t="s">
        <v>36</v>
      </c>
      <c r="G283" s="221"/>
      <c r="H283" s="245">
        <v>855000</v>
      </c>
      <c r="I283" s="245">
        <v>855000</v>
      </c>
      <c r="J283" s="245">
        <v>855000</v>
      </c>
    </row>
    <row r="284" spans="1:10" s="224" customFormat="1" ht="15" x14ac:dyDescent="0.2">
      <c r="A284" s="182" t="s">
        <v>649</v>
      </c>
      <c r="B284" s="160" t="s">
        <v>14</v>
      </c>
      <c r="C284" s="161">
        <v>11</v>
      </c>
      <c r="D284" s="182" t="s">
        <v>25</v>
      </c>
      <c r="E284" s="163">
        <v>3238</v>
      </c>
      <c r="F284" s="227" t="s">
        <v>122</v>
      </c>
      <c r="G284" s="221"/>
      <c r="H284" s="223">
        <v>1275000</v>
      </c>
      <c r="I284" s="245">
        <v>1500000</v>
      </c>
      <c r="J284" s="245">
        <v>1500000</v>
      </c>
    </row>
    <row r="285" spans="1:10" s="244" customFormat="1" x14ac:dyDescent="0.2">
      <c r="A285" s="182" t="s">
        <v>649</v>
      </c>
      <c r="B285" s="160" t="s">
        <v>14</v>
      </c>
      <c r="C285" s="161">
        <v>11</v>
      </c>
      <c r="D285" s="182" t="s">
        <v>25</v>
      </c>
      <c r="E285" s="163">
        <v>3239</v>
      </c>
      <c r="F285" s="227" t="s">
        <v>41</v>
      </c>
      <c r="G285" s="221"/>
      <c r="H285" s="245">
        <v>1650000</v>
      </c>
      <c r="I285" s="245">
        <v>1650000</v>
      </c>
      <c r="J285" s="245">
        <v>1650000</v>
      </c>
    </row>
    <row r="286" spans="1:10" s="244" customFormat="1" x14ac:dyDescent="0.2">
      <c r="A286" s="239" t="s">
        <v>649</v>
      </c>
      <c r="B286" s="248" t="s">
        <v>14</v>
      </c>
      <c r="C286" s="238">
        <v>11</v>
      </c>
      <c r="D286" s="239"/>
      <c r="E286" s="240">
        <v>324</v>
      </c>
      <c r="F286" s="241"/>
      <c r="G286" s="242"/>
      <c r="H286" s="247">
        <f t="shared" ref="H286:J286" si="207">SUM(H287)</f>
        <v>130000</v>
      </c>
      <c r="I286" s="247">
        <f t="shared" si="207"/>
        <v>130000</v>
      </c>
      <c r="J286" s="247">
        <f t="shared" si="207"/>
        <v>130000</v>
      </c>
    </row>
    <row r="287" spans="1:10" s="244" customFormat="1" ht="30" x14ac:dyDescent="0.2">
      <c r="A287" s="182" t="s">
        <v>649</v>
      </c>
      <c r="B287" s="160" t="s">
        <v>14</v>
      </c>
      <c r="C287" s="161">
        <v>11</v>
      </c>
      <c r="D287" s="182" t="s">
        <v>25</v>
      </c>
      <c r="E287" s="163">
        <v>3241</v>
      </c>
      <c r="F287" s="227" t="s">
        <v>238</v>
      </c>
      <c r="G287" s="221"/>
      <c r="H287" s="223">
        <v>130000</v>
      </c>
      <c r="I287" s="223">
        <v>130000</v>
      </c>
      <c r="J287" s="223">
        <v>130000</v>
      </c>
    </row>
    <row r="288" spans="1:10" s="244" customFormat="1" x14ac:dyDescent="0.2">
      <c r="A288" s="239" t="s">
        <v>649</v>
      </c>
      <c r="B288" s="248" t="s">
        <v>14</v>
      </c>
      <c r="C288" s="238">
        <v>11</v>
      </c>
      <c r="D288" s="239"/>
      <c r="E288" s="240">
        <v>329</v>
      </c>
      <c r="F288" s="241"/>
      <c r="G288" s="242"/>
      <c r="H288" s="247">
        <f t="shared" ref="H288" si="208">SUM(H289:H294)</f>
        <v>891250</v>
      </c>
      <c r="I288" s="247">
        <f t="shared" ref="I288" si="209">SUM(I289:I294)</f>
        <v>896250</v>
      </c>
      <c r="J288" s="247">
        <f t="shared" ref="J288" si="210">SUM(J289:J294)</f>
        <v>896250</v>
      </c>
    </row>
    <row r="289" spans="1:10" s="244" customFormat="1" ht="30" x14ac:dyDescent="0.2">
      <c r="A289" s="182" t="s">
        <v>649</v>
      </c>
      <c r="B289" s="160" t="s">
        <v>14</v>
      </c>
      <c r="C289" s="161">
        <v>11</v>
      </c>
      <c r="D289" s="182" t="s">
        <v>25</v>
      </c>
      <c r="E289" s="163">
        <v>3291</v>
      </c>
      <c r="F289" s="227" t="s">
        <v>152</v>
      </c>
      <c r="G289" s="221"/>
      <c r="H289" s="245">
        <v>300000</v>
      </c>
      <c r="I289" s="245">
        <v>300000</v>
      </c>
      <c r="J289" s="245">
        <v>300000</v>
      </c>
    </row>
    <row r="290" spans="1:10" s="224" customFormat="1" ht="15" x14ac:dyDescent="0.2">
      <c r="A290" s="182" t="s">
        <v>649</v>
      </c>
      <c r="B290" s="160" t="s">
        <v>14</v>
      </c>
      <c r="C290" s="161">
        <v>11</v>
      </c>
      <c r="D290" s="182" t="s">
        <v>25</v>
      </c>
      <c r="E290" s="163">
        <v>3292</v>
      </c>
      <c r="F290" s="227" t="s">
        <v>123</v>
      </c>
      <c r="G290" s="221"/>
      <c r="H290" s="245">
        <v>125000</v>
      </c>
      <c r="I290" s="245">
        <v>125000</v>
      </c>
      <c r="J290" s="245">
        <v>125000</v>
      </c>
    </row>
    <row r="291" spans="1:10" s="224" customFormat="1" ht="15" x14ac:dyDescent="0.2">
      <c r="A291" s="182" t="s">
        <v>649</v>
      </c>
      <c r="B291" s="160" t="s">
        <v>14</v>
      </c>
      <c r="C291" s="161">
        <v>11</v>
      </c>
      <c r="D291" s="182" t="s">
        <v>25</v>
      </c>
      <c r="E291" s="163">
        <v>3293</v>
      </c>
      <c r="F291" s="227" t="s">
        <v>124</v>
      </c>
      <c r="G291" s="221"/>
      <c r="H291" s="245">
        <v>56250</v>
      </c>
      <c r="I291" s="245">
        <v>56250</v>
      </c>
      <c r="J291" s="245">
        <v>56250</v>
      </c>
    </row>
    <row r="292" spans="1:10" s="224" customFormat="1" ht="15" x14ac:dyDescent="0.2">
      <c r="A292" s="182" t="s">
        <v>649</v>
      </c>
      <c r="B292" s="160" t="s">
        <v>14</v>
      </c>
      <c r="C292" s="161">
        <v>11</v>
      </c>
      <c r="D292" s="182" t="s">
        <v>25</v>
      </c>
      <c r="E292" s="163">
        <v>3294</v>
      </c>
      <c r="F292" s="227" t="s">
        <v>611</v>
      </c>
      <c r="G292" s="221"/>
      <c r="H292" s="245">
        <v>400000</v>
      </c>
      <c r="I292" s="245">
        <v>405000</v>
      </c>
      <c r="J292" s="245">
        <v>405000</v>
      </c>
    </row>
    <row r="293" spans="1:10" s="224" customFormat="1" ht="15" x14ac:dyDescent="0.2">
      <c r="A293" s="182" t="s">
        <v>649</v>
      </c>
      <c r="B293" s="160" t="s">
        <v>14</v>
      </c>
      <c r="C293" s="161">
        <v>11</v>
      </c>
      <c r="D293" s="182" t="s">
        <v>25</v>
      </c>
      <c r="E293" s="163">
        <v>3295</v>
      </c>
      <c r="F293" s="227" t="s">
        <v>237</v>
      </c>
      <c r="G293" s="221"/>
      <c r="H293" s="245">
        <v>5000</v>
      </c>
      <c r="I293" s="245">
        <v>5000</v>
      </c>
      <c r="J293" s="245">
        <v>5000</v>
      </c>
    </row>
    <row r="294" spans="1:10" s="224" customFormat="1" ht="15" x14ac:dyDescent="0.2">
      <c r="A294" s="182" t="s">
        <v>649</v>
      </c>
      <c r="B294" s="160" t="s">
        <v>14</v>
      </c>
      <c r="C294" s="161">
        <v>11</v>
      </c>
      <c r="D294" s="182" t="s">
        <v>25</v>
      </c>
      <c r="E294" s="163">
        <v>3299</v>
      </c>
      <c r="F294" s="227" t="s">
        <v>125</v>
      </c>
      <c r="G294" s="221"/>
      <c r="H294" s="245">
        <v>5000</v>
      </c>
      <c r="I294" s="245">
        <v>5000</v>
      </c>
      <c r="J294" s="245">
        <v>5000</v>
      </c>
    </row>
    <row r="295" spans="1:10" s="224" customFormat="1" x14ac:dyDescent="0.2">
      <c r="A295" s="390" t="s">
        <v>649</v>
      </c>
      <c r="B295" s="303" t="s">
        <v>14</v>
      </c>
      <c r="C295" s="286">
        <v>11</v>
      </c>
      <c r="D295" s="286"/>
      <c r="E295" s="287">
        <v>34</v>
      </c>
      <c r="F295" s="288"/>
      <c r="G295" s="289"/>
      <c r="H295" s="290">
        <f t="shared" ref="H295:J295" si="211">H296</f>
        <v>11000</v>
      </c>
      <c r="I295" s="290">
        <f t="shared" si="211"/>
        <v>11000</v>
      </c>
      <c r="J295" s="290">
        <f t="shared" si="211"/>
        <v>11000</v>
      </c>
    </row>
    <row r="296" spans="1:10" s="244" customFormat="1" x14ac:dyDescent="0.2">
      <c r="A296" s="239" t="s">
        <v>649</v>
      </c>
      <c r="B296" s="248" t="s">
        <v>14</v>
      </c>
      <c r="C296" s="238">
        <v>11</v>
      </c>
      <c r="D296" s="239"/>
      <c r="E296" s="240">
        <v>343</v>
      </c>
      <c r="F296" s="241"/>
      <c r="G296" s="242"/>
      <c r="H296" s="247">
        <f t="shared" ref="H296" si="212">SUM(H297:H299)</f>
        <v>11000</v>
      </c>
      <c r="I296" s="247">
        <f t="shared" ref="I296" si="213">SUM(I297:I299)</f>
        <v>11000</v>
      </c>
      <c r="J296" s="247">
        <f t="shared" ref="J296" si="214">SUM(J297:J299)</f>
        <v>11000</v>
      </c>
    </row>
    <row r="297" spans="1:10" s="224" customFormat="1" ht="15" x14ac:dyDescent="0.2">
      <c r="A297" s="182" t="s">
        <v>649</v>
      </c>
      <c r="B297" s="160" t="s">
        <v>14</v>
      </c>
      <c r="C297" s="161">
        <v>11</v>
      </c>
      <c r="D297" s="182" t="s">
        <v>25</v>
      </c>
      <c r="E297" s="163">
        <v>3431</v>
      </c>
      <c r="F297" s="227" t="s">
        <v>153</v>
      </c>
      <c r="G297" s="221"/>
      <c r="H297" s="245">
        <v>5000</v>
      </c>
      <c r="I297" s="245">
        <v>5000</v>
      </c>
      <c r="J297" s="245">
        <v>5000</v>
      </c>
    </row>
    <row r="298" spans="1:10" s="224" customFormat="1" ht="15" x14ac:dyDescent="0.2">
      <c r="A298" s="182" t="s">
        <v>649</v>
      </c>
      <c r="B298" s="160" t="s">
        <v>14</v>
      </c>
      <c r="C298" s="161">
        <v>11</v>
      </c>
      <c r="D298" s="182" t="s">
        <v>25</v>
      </c>
      <c r="E298" s="163">
        <v>3433</v>
      </c>
      <c r="F298" s="227" t="s">
        <v>126</v>
      </c>
      <c r="G298" s="221"/>
      <c r="H298" s="245">
        <v>5000</v>
      </c>
      <c r="I298" s="245">
        <v>5000</v>
      </c>
      <c r="J298" s="245">
        <v>5000</v>
      </c>
    </row>
    <row r="299" spans="1:10" s="224" customFormat="1" ht="15" x14ac:dyDescent="0.2">
      <c r="A299" s="146" t="s">
        <v>649</v>
      </c>
      <c r="B299" s="144" t="s">
        <v>14</v>
      </c>
      <c r="C299" s="145">
        <v>11</v>
      </c>
      <c r="D299" s="146" t="s">
        <v>25</v>
      </c>
      <c r="E299" s="173">
        <v>3434</v>
      </c>
      <c r="F299" s="227" t="s">
        <v>127</v>
      </c>
      <c r="G299" s="221"/>
      <c r="H299" s="245">
        <v>1000</v>
      </c>
      <c r="I299" s="245">
        <v>1000</v>
      </c>
      <c r="J299" s="245">
        <v>1000</v>
      </c>
    </row>
    <row r="300" spans="1:10" s="224" customFormat="1" x14ac:dyDescent="0.2">
      <c r="A300" s="390" t="s">
        <v>649</v>
      </c>
      <c r="B300" s="303" t="s">
        <v>14</v>
      </c>
      <c r="C300" s="286">
        <v>11</v>
      </c>
      <c r="D300" s="286"/>
      <c r="E300" s="287">
        <v>37</v>
      </c>
      <c r="F300" s="288"/>
      <c r="G300" s="289"/>
      <c r="H300" s="290">
        <f t="shared" ref="H300:J300" si="215">H301</f>
        <v>180000</v>
      </c>
      <c r="I300" s="290">
        <f t="shared" si="215"/>
        <v>230000</v>
      </c>
      <c r="J300" s="290">
        <f t="shared" si="215"/>
        <v>230000</v>
      </c>
    </row>
    <row r="301" spans="1:10" s="244" customFormat="1" x14ac:dyDescent="0.2">
      <c r="A301" s="239" t="s">
        <v>649</v>
      </c>
      <c r="B301" s="248" t="s">
        <v>14</v>
      </c>
      <c r="C301" s="238">
        <v>11</v>
      </c>
      <c r="D301" s="239"/>
      <c r="E301" s="240">
        <v>372</v>
      </c>
      <c r="F301" s="241"/>
      <c r="G301" s="242"/>
      <c r="H301" s="247">
        <f t="shared" ref="H301" si="216">SUM(H302:H303)</f>
        <v>180000</v>
      </c>
      <c r="I301" s="247">
        <f t="shared" ref="I301" si="217">SUM(I302:I303)</f>
        <v>230000</v>
      </c>
      <c r="J301" s="247">
        <f t="shared" ref="J301" si="218">SUM(J302:J303)</f>
        <v>230000</v>
      </c>
    </row>
    <row r="302" spans="1:10" s="224" customFormat="1" ht="15" x14ac:dyDescent="0.2">
      <c r="A302" s="182" t="s">
        <v>649</v>
      </c>
      <c r="B302" s="160" t="s">
        <v>14</v>
      </c>
      <c r="C302" s="161">
        <v>11</v>
      </c>
      <c r="D302" s="182" t="s">
        <v>25</v>
      </c>
      <c r="E302" s="163">
        <v>3721</v>
      </c>
      <c r="F302" s="227" t="s">
        <v>149</v>
      </c>
      <c r="G302" s="221"/>
      <c r="H302" s="245">
        <v>130000</v>
      </c>
      <c r="I302" s="245">
        <v>130000</v>
      </c>
      <c r="J302" s="245">
        <v>130000</v>
      </c>
    </row>
    <row r="303" spans="1:10" s="224" customFormat="1" ht="15" x14ac:dyDescent="0.2">
      <c r="A303" s="182" t="s">
        <v>649</v>
      </c>
      <c r="B303" s="160" t="s">
        <v>14</v>
      </c>
      <c r="C303" s="161">
        <v>11</v>
      </c>
      <c r="D303" s="182" t="s">
        <v>25</v>
      </c>
      <c r="E303" s="163">
        <v>3722</v>
      </c>
      <c r="F303" s="227" t="s">
        <v>609</v>
      </c>
      <c r="G303" s="221"/>
      <c r="H303" s="245">
        <v>50000</v>
      </c>
      <c r="I303" s="245">
        <v>100000</v>
      </c>
      <c r="J303" s="245">
        <v>100000</v>
      </c>
    </row>
    <row r="304" spans="1:10" s="224" customFormat="1" x14ac:dyDescent="0.2">
      <c r="A304" s="390" t="s">
        <v>649</v>
      </c>
      <c r="B304" s="303" t="s">
        <v>14</v>
      </c>
      <c r="C304" s="286">
        <v>11</v>
      </c>
      <c r="D304" s="286"/>
      <c r="E304" s="287">
        <v>41</v>
      </c>
      <c r="F304" s="288"/>
      <c r="G304" s="289"/>
      <c r="H304" s="290">
        <f t="shared" ref="H304:J304" si="219">H305</f>
        <v>460000</v>
      </c>
      <c r="I304" s="290">
        <f t="shared" si="219"/>
        <v>760000</v>
      </c>
      <c r="J304" s="290">
        <f t="shared" si="219"/>
        <v>760000</v>
      </c>
    </row>
    <row r="305" spans="1:10" s="244" customFormat="1" x14ac:dyDescent="0.2">
      <c r="A305" s="239" t="s">
        <v>649</v>
      </c>
      <c r="B305" s="248" t="s">
        <v>14</v>
      </c>
      <c r="C305" s="238">
        <v>11</v>
      </c>
      <c r="D305" s="239"/>
      <c r="E305" s="240">
        <v>412</v>
      </c>
      <c r="F305" s="241"/>
      <c r="G305" s="242"/>
      <c r="H305" s="247">
        <f t="shared" ref="H305" si="220">H306+H307</f>
        <v>460000</v>
      </c>
      <c r="I305" s="247">
        <f t="shared" ref="I305" si="221">I306+I307</f>
        <v>760000</v>
      </c>
      <c r="J305" s="247">
        <f t="shared" ref="J305" si="222">J306+J307</f>
        <v>760000</v>
      </c>
    </row>
    <row r="306" spans="1:10" s="224" customFormat="1" ht="15" x14ac:dyDescent="0.2">
      <c r="A306" s="182" t="s">
        <v>649</v>
      </c>
      <c r="B306" s="160" t="s">
        <v>14</v>
      </c>
      <c r="C306" s="161">
        <v>11</v>
      </c>
      <c r="D306" s="182" t="s">
        <v>25</v>
      </c>
      <c r="E306" s="163">
        <v>4123</v>
      </c>
      <c r="F306" s="227" t="s">
        <v>133</v>
      </c>
      <c r="G306" s="221"/>
      <c r="H306" s="245">
        <v>260000</v>
      </c>
      <c r="I306" s="245">
        <v>560000</v>
      </c>
      <c r="J306" s="245">
        <v>560000</v>
      </c>
    </row>
    <row r="307" spans="1:10" s="224" customFormat="1" ht="15" x14ac:dyDescent="0.2">
      <c r="A307" s="182" t="s">
        <v>649</v>
      </c>
      <c r="B307" s="160" t="s">
        <v>14</v>
      </c>
      <c r="C307" s="161">
        <v>11</v>
      </c>
      <c r="D307" s="182" t="s">
        <v>25</v>
      </c>
      <c r="E307" s="163">
        <v>4126</v>
      </c>
      <c r="F307" s="227" t="s">
        <v>4</v>
      </c>
      <c r="G307" s="221"/>
      <c r="H307" s="245">
        <v>200000</v>
      </c>
      <c r="I307" s="245">
        <v>200000</v>
      </c>
      <c r="J307" s="245">
        <v>200000</v>
      </c>
    </row>
    <row r="308" spans="1:10" s="224" customFormat="1" x14ac:dyDescent="0.2">
      <c r="A308" s="390" t="s">
        <v>649</v>
      </c>
      <c r="B308" s="303" t="s">
        <v>14</v>
      </c>
      <c r="C308" s="286">
        <v>11</v>
      </c>
      <c r="D308" s="286"/>
      <c r="E308" s="287">
        <v>42</v>
      </c>
      <c r="F308" s="288"/>
      <c r="G308" s="289"/>
      <c r="H308" s="290">
        <f t="shared" ref="H308" si="223">H309+H314</f>
        <v>3600000</v>
      </c>
      <c r="I308" s="290">
        <f t="shared" ref="I308" si="224">I309+I314</f>
        <v>4275000</v>
      </c>
      <c r="J308" s="290">
        <f t="shared" ref="J308" si="225">J309+J314</f>
        <v>4100000</v>
      </c>
    </row>
    <row r="309" spans="1:10" s="244" customFormat="1" x14ac:dyDescent="0.2">
      <c r="A309" s="239" t="s">
        <v>649</v>
      </c>
      <c r="B309" s="248" t="s">
        <v>14</v>
      </c>
      <c r="C309" s="238">
        <v>11</v>
      </c>
      <c r="D309" s="239"/>
      <c r="E309" s="240">
        <v>422</v>
      </c>
      <c r="F309" s="241"/>
      <c r="G309" s="242"/>
      <c r="H309" s="247">
        <f t="shared" ref="H309" si="226">H310+H311+H312+H313</f>
        <v>1175000</v>
      </c>
      <c r="I309" s="247">
        <f t="shared" ref="I309" si="227">I310+I311+I312+I313</f>
        <v>1675000</v>
      </c>
      <c r="J309" s="247">
        <f t="shared" ref="J309" si="228">J310+J311+J312+J313</f>
        <v>1675000</v>
      </c>
    </row>
    <row r="310" spans="1:10" s="224" customFormat="1" ht="15" x14ac:dyDescent="0.2">
      <c r="A310" s="182" t="s">
        <v>649</v>
      </c>
      <c r="B310" s="160" t="s">
        <v>14</v>
      </c>
      <c r="C310" s="161">
        <v>11</v>
      </c>
      <c r="D310" s="182" t="s">
        <v>25</v>
      </c>
      <c r="E310" s="163">
        <v>4221</v>
      </c>
      <c r="F310" s="227" t="s">
        <v>129</v>
      </c>
      <c r="G310" s="221"/>
      <c r="H310" s="245">
        <v>700000</v>
      </c>
      <c r="I310" s="245">
        <v>1200000</v>
      </c>
      <c r="J310" s="245">
        <v>1200000</v>
      </c>
    </row>
    <row r="311" spans="1:10" s="224" customFormat="1" ht="15" x14ac:dyDescent="0.2">
      <c r="A311" s="182" t="s">
        <v>649</v>
      </c>
      <c r="B311" s="160" t="s">
        <v>14</v>
      </c>
      <c r="C311" s="161">
        <v>11</v>
      </c>
      <c r="D311" s="182" t="s">
        <v>25</v>
      </c>
      <c r="E311" s="163">
        <v>4222</v>
      </c>
      <c r="F311" s="227" t="s">
        <v>130</v>
      </c>
      <c r="G311" s="221"/>
      <c r="H311" s="245">
        <v>150000</v>
      </c>
      <c r="I311" s="245">
        <v>150000</v>
      </c>
      <c r="J311" s="245">
        <v>150000</v>
      </c>
    </row>
    <row r="312" spans="1:10" s="224" customFormat="1" ht="15" x14ac:dyDescent="0.2">
      <c r="A312" s="182" t="s">
        <v>649</v>
      </c>
      <c r="B312" s="160" t="s">
        <v>14</v>
      </c>
      <c r="C312" s="161">
        <v>11</v>
      </c>
      <c r="D312" s="182" t="s">
        <v>25</v>
      </c>
      <c r="E312" s="163">
        <v>4223</v>
      </c>
      <c r="F312" s="227" t="s">
        <v>131</v>
      </c>
      <c r="G312" s="221"/>
      <c r="H312" s="245">
        <v>275000</v>
      </c>
      <c r="I312" s="245">
        <v>275000</v>
      </c>
      <c r="J312" s="245">
        <v>275000</v>
      </c>
    </row>
    <row r="313" spans="1:10" s="224" customFormat="1" ht="15" x14ac:dyDescent="0.2">
      <c r="A313" s="182" t="s">
        <v>649</v>
      </c>
      <c r="B313" s="160" t="s">
        <v>14</v>
      </c>
      <c r="C313" s="161">
        <v>11</v>
      </c>
      <c r="D313" s="182" t="s">
        <v>25</v>
      </c>
      <c r="E313" s="163">
        <v>4227</v>
      </c>
      <c r="F313" s="227" t="s">
        <v>132</v>
      </c>
      <c r="G313" s="221"/>
      <c r="H313" s="245">
        <v>50000</v>
      </c>
      <c r="I313" s="245">
        <v>50000</v>
      </c>
      <c r="J313" s="245">
        <v>50000</v>
      </c>
    </row>
    <row r="314" spans="1:10" s="244" customFormat="1" x14ac:dyDescent="0.2">
      <c r="A314" s="239" t="s">
        <v>649</v>
      </c>
      <c r="B314" s="248" t="s">
        <v>14</v>
      </c>
      <c r="C314" s="238">
        <v>11</v>
      </c>
      <c r="D314" s="239"/>
      <c r="E314" s="240">
        <v>426</v>
      </c>
      <c r="F314" s="241"/>
      <c r="G314" s="242"/>
      <c r="H314" s="247">
        <f t="shared" ref="H314:J314" si="229">H315</f>
        <v>2425000</v>
      </c>
      <c r="I314" s="247">
        <f t="shared" si="229"/>
        <v>2600000</v>
      </c>
      <c r="J314" s="247">
        <f t="shared" si="229"/>
        <v>2425000</v>
      </c>
    </row>
    <row r="315" spans="1:10" s="224" customFormat="1" ht="15" x14ac:dyDescent="0.2">
      <c r="A315" s="182" t="s">
        <v>649</v>
      </c>
      <c r="B315" s="160" t="s">
        <v>14</v>
      </c>
      <c r="C315" s="161">
        <v>11</v>
      </c>
      <c r="D315" s="182" t="s">
        <v>25</v>
      </c>
      <c r="E315" s="163">
        <v>4262</v>
      </c>
      <c r="F315" s="227" t="s">
        <v>135</v>
      </c>
      <c r="G315" s="221"/>
      <c r="H315" s="223">
        <v>2425000</v>
      </c>
      <c r="I315" s="245">
        <v>2600000</v>
      </c>
      <c r="J315" s="245">
        <v>2425000</v>
      </c>
    </row>
    <row r="316" spans="1:10" s="224" customFormat="1" x14ac:dyDescent="0.2">
      <c r="A316" s="390" t="s">
        <v>649</v>
      </c>
      <c r="B316" s="303" t="s">
        <v>14</v>
      </c>
      <c r="C316" s="286">
        <v>11</v>
      </c>
      <c r="D316" s="286"/>
      <c r="E316" s="287">
        <v>45</v>
      </c>
      <c r="F316" s="288"/>
      <c r="G316" s="289"/>
      <c r="H316" s="290">
        <f t="shared" ref="H316" si="230">H317+H319</f>
        <v>2500000</v>
      </c>
      <c r="I316" s="290">
        <f t="shared" ref="I316" si="231">I317+I319</f>
        <v>3200000</v>
      </c>
      <c r="J316" s="290">
        <f t="shared" ref="J316" si="232">J317+J319</f>
        <v>3200000</v>
      </c>
    </row>
    <row r="317" spans="1:10" s="244" customFormat="1" x14ac:dyDescent="0.2">
      <c r="A317" s="239" t="s">
        <v>649</v>
      </c>
      <c r="B317" s="248" t="s">
        <v>14</v>
      </c>
      <c r="C317" s="238">
        <v>11</v>
      </c>
      <c r="D317" s="239"/>
      <c r="E317" s="240">
        <v>451</v>
      </c>
      <c r="F317" s="241"/>
      <c r="G317" s="242"/>
      <c r="H317" s="247">
        <f t="shared" ref="H317:J317" si="233">H318</f>
        <v>2300000</v>
      </c>
      <c r="I317" s="247">
        <f t="shared" si="233"/>
        <v>3000000</v>
      </c>
      <c r="J317" s="247">
        <f t="shared" si="233"/>
        <v>3000000</v>
      </c>
    </row>
    <row r="318" spans="1:10" s="224" customFormat="1" ht="15" x14ac:dyDescent="0.2">
      <c r="A318" s="182" t="s">
        <v>649</v>
      </c>
      <c r="B318" s="160" t="s">
        <v>14</v>
      </c>
      <c r="C318" s="161">
        <v>11</v>
      </c>
      <c r="D318" s="182" t="s">
        <v>25</v>
      </c>
      <c r="E318" s="163">
        <v>4511</v>
      </c>
      <c r="F318" s="227" t="s">
        <v>136</v>
      </c>
      <c r="G318" s="221"/>
      <c r="H318" s="245">
        <v>2300000</v>
      </c>
      <c r="I318" s="245">
        <v>3000000</v>
      </c>
      <c r="J318" s="245">
        <v>3000000</v>
      </c>
    </row>
    <row r="319" spans="1:10" s="244" customFormat="1" x14ac:dyDescent="0.2">
      <c r="A319" s="207" t="s">
        <v>649</v>
      </c>
      <c r="B319" s="203" t="s">
        <v>14</v>
      </c>
      <c r="C319" s="251">
        <v>11</v>
      </c>
      <c r="D319" s="207"/>
      <c r="E319" s="254">
        <v>453</v>
      </c>
      <c r="F319" s="230"/>
      <c r="G319" s="221"/>
      <c r="H319" s="247">
        <f t="shared" ref="H319:J319" si="234">H320</f>
        <v>200000</v>
      </c>
      <c r="I319" s="247">
        <f t="shared" si="234"/>
        <v>200000</v>
      </c>
      <c r="J319" s="247">
        <f t="shared" si="234"/>
        <v>200000</v>
      </c>
    </row>
    <row r="320" spans="1:10" s="244" customFormat="1" x14ac:dyDescent="0.2">
      <c r="A320" s="146" t="s">
        <v>649</v>
      </c>
      <c r="B320" s="144" t="s">
        <v>14</v>
      </c>
      <c r="C320" s="145">
        <v>11</v>
      </c>
      <c r="D320" s="146" t="s">
        <v>25</v>
      </c>
      <c r="E320" s="173">
        <v>4531</v>
      </c>
      <c r="F320" s="227" t="s">
        <v>145</v>
      </c>
      <c r="G320" s="221"/>
      <c r="H320" s="245">
        <v>200000</v>
      </c>
      <c r="I320" s="245">
        <v>200000</v>
      </c>
      <c r="J320" s="245">
        <v>200000</v>
      </c>
    </row>
    <row r="321" spans="1:10" s="224" customFormat="1" x14ac:dyDescent="0.2">
      <c r="A321" s="390" t="s">
        <v>649</v>
      </c>
      <c r="B321" s="303" t="s">
        <v>14</v>
      </c>
      <c r="C321" s="286">
        <v>31</v>
      </c>
      <c r="D321" s="286"/>
      <c r="E321" s="287">
        <v>32</v>
      </c>
      <c r="F321" s="288"/>
      <c r="G321" s="289"/>
      <c r="H321" s="290">
        <f t="shared" ref="H321:J321" si="235">H322</f>
        <v>3000</v>
      </c>
      <c r="I321" s="290">
        <f t="shared" si="235"/>
        <v>3000</v>
      </c>
      <c r="J321" s="290">
        <f t="shared" si="235"/>
        <v>3000</v>
      </c>
    </row>
    <row r="322" spans="1:10" s="244" customFormat="1" x14ac:dyDescent="0.2">
      <c r="A322" s="239" t="s">
        <v>649</v>
      </c>
      <c r="B322" s="248" t="s">
        <v>14</v>
      </c>
      <c r="C322" s="238">
        <v>31</v>
      </c>
      <c r="D322" s="239"/>
      <c r="E322" s="240">
        <v>329</v>
      </c>
      <c r="F322" s="241"/>
      <c r="G322" s="242"/>
      <c r="H322" s="247">
        <f t="shared" ref="H322:J322" si="236">SUM(H323)</f>
        <v>3000</v>
      </c>
      <c r="I322" s="247">
        <f t="shared" si="236"/>
        <v>3000</v>
      </c>
      <c r="J322" s="247">
        <f t="shared" si="236"/>
        <v>3000</v>
      </c>
    </row>
    <row r="323" spans="1:10" s="244" customFormat="1" ht="30" x14ac:dyDescent="0.2">
      <c r="A323" s="182" t="s">
        <v>649</v>
      </c>
      <c r="B323" s="160" t="s">
        <v>14</v>
      </c>
      <c r="C323" s="161">
        <v>31</v>
      </c>
      <c r="D323" s="182" t="s">
        <v>25</v>
      </c>
      <c r="E323" s="163">
        <v>3291</v>
      </c>
      <c r="F323" s="227" t="s">
        <v>152</v>
      </c>
      <c r="G323" s="221"/>
      <c r="H323" s="223">
        <v>3000</v>
      </c>
      <c r="I323" s="223">
        <v>3000</v>
      </c>
      <c r="J323" s="223">
        <v>3000</v>
      </c>
    </row>
    <row r="324" spans="1:10" s="244" customFormat="1" x14ac:dyDescent="0.2">
      <c r="A324" s="390" t="s">
        <v>649</v>
      </c>
      <c r="B324" s="303" t="s">
        <v>14</v>
      </c>
      <c r="C324" s="286">
        <v>43</v>
      </c>
      <c r="D324" s="286"/>
      <c r="E324" s="287">
        <v>32</v>
      </c>
      <c r="F324" s="288"/>
      <c r="G324" s="289"/>
      <c r="H324" s="290">
        <f t="shared" ref="H324" si="237">H325+H327+H332</f>
        <v>22925000</v>
      </c>
      <c r="I324" s="290">
        <f t="shared" ref="I324" si="238">I325+I327+I332</f>
        <v>22925000</v>
      </c>
      <c r="J324" s="290">
        <f t="shared" ref="J324" si="239">J325+J327+J332</f>
        <v>22925000</v>
      </c>
    </row>
    <row r="325" spans="1:10" s="244" customFormat="1" x14ac:dyDescent="0.2">
      <c r="A325" s="207" t="s">
        <v>649</v>
      </c>
      <c r="B325" s="203" t="s">
        <v>14</v>
      </c>
      <c r="C325" s="251">
        <v>43</v>
      </c>
      <c r="D325" s="207"/>
      <c r="E325" s="254">
        <v>321</v>
      </c>
      <c r="F325" s="230"/>
      <c r="G325" s="221"/>
      <c r="H325" s="247">
        <f t="shared" ref="H325:J325" si="240">H326</f>
        <v>400000</v>
      </c>
      <c r="I325" s="247">
        <f t="shared" si="240"/>
        <v>400000</v>
      </c>
      <c r="J325" s="247">
        <f t="shared" si="240"/>
        <v>400000</v>
      </c>
    </row>
    <row r="326" spans="1:10" s="244" customFormat="1" x14ac:dyDescent="0.2">
      <c r="A326" s="146" t="s">
        <v>649</v>
      </c>
      <c r="B326" s="144" t="s">
        <v>14</v>
      </c>
      <c r="C326" s="145">
        <v>43</v>
      </c>
      <c r="D326" s="146" t="s">
        <v>25</v>
      </c>
      <c r="E326" s="173">
        <v>3213</v>
      </c>
      <c r="F326" s="227" t="s">
        <v>112</v>
      </c>
      <c r="G326" s="221"/>
      <c r="H326" s="223">
        <v>400000</v>
      </c>
      <c r="I326" s="223">
        <v>400000</v>
      </c>
      <c r="J326" s="223">
        <v>400000</v>
      </c>
    </row>
    <row r="327" spans="1:10" s="244" customFormat="1" x14ac:dyDescent="0.2">
      <c r="A327" s="207" t="s">
        <v>649</v>
      </c>
      <c r="B327" s="203" t="s">
        <v>14</v>
      </c>
      <c r="C327" s="251">
        <v>43</v>
      </c>
      <c r="D327" s="207"/>
      <c r="E327" s="254">
        <v>323</v>
      </c>
      <c r="F327" s="230"/>
      <c r="G327" s="221"/>
      <c r="H327" s="247">
        <f t="shared" ref="H327" si="241">SUM(H328:H331)</f>
        <v>12425000</v>
      </c>
      <c r="I327" s="247">
        <f t="shared" ref="I327" si="242">SUM(I328:I331)</f>
        <v>12425000</v>
      </c>
      <c r="J327" s="247">
        <f t="shared" ref="J327" si="243">SUM(J328:J331)</f>
        <v>12425000</v>
      </c>
    </row>
    <row r="328" spans="1:10" s="244" customFormat="1" x14ac:dyDescent="0.2">
      <c r="A328" s="146" t="s">
        <v>649</v>
      </c>
      <c r="B328" s="144" t="s">
        <v>14</v>
      </c>
      <c r="C328" s="145">
        <v>43</v>
      </c>
      <c r="D328" s="146" t="s">
        <v>25</v>
      </c>
      <c r="E328" s="173">
        <v>3232</v>
      </c>
      <c r="F328" s="227" t="s">
        <v>118</v>
      </c>
      <c r="G328" s="221"/>
      <c r="H328" s="223">
        <v>8000000</v>
      </c>
      <c r="I328" s="223">
        <v>8000000</v>
      </c>
      <c r="J328" s="223">
        <v>8000000</v>
      </c>
    </row>
    <row r="329" spans="1:10" s="244" customFormat="1" x14ac:dyDescent="0.2">
      <c r="A329" s="146" t="s">
        <v>649</v>
      </c>
      <c r="B329" s="144" t="s">
        <v>14</v>
      </c>
      <c r="C329" s="145">
        <v>43</v>
      </c>
      <c r="D329" s="146" t="s">
        <v>25</v>
      </c>
      <c r="E329" s="173">
        <v>3235</v>
      </c>
      <c r="F329" s="227" t="s">
        <v>42</v>
      </c>
      <c r="G329" s="221"/>
      <c r="H329" s="223">
        <v>125000</v>
      </c>
      <c r="I329" s="223">
        <v>125000</v>
      </c>
      <c r="J329" s="223">
        <v>125000</v>
      </c>
    </row>
    <row r="330" spans="1:10" s="244" customFormat="1" x14ac:dyDescent="0.2">
      <c r="A330" s="146" t="s">
        <v>649</v>
      </c>
      <c r="B330" s="144" t="s">
        <v>14</v>
      </c>
      <c r="C330" s="145">
        <v>43</v>
      </c>
      <c r="D330" s="146" t="s">
        <v>25</v>
      </c>
      <c r="E330" s="173">
        <v>3237</v>
      </c>
      <c r="F330" s="227" t="s">
        <v>36</v>
      </c>
      <c r="G330" s="221"/>
      <c r="H330" s="223">
        <v>300000</v>
      </c>
      <c r="I330" s="223">
        <v>300000</v>
      </c>
      <c r="J330" s="223">
        <v>300000</v>
      </c>
    </row>
    <row r="331" spans="1:10" s="244" customFormat="1" x14ac:dyDescent="0.2">
      <c r="A331" s="146" t="s">
        <v>649</v>
      </c>
      <c r="B331" s="144" t="s">
        <v>14</v>
      </c>
      <c r="C331" s="145">
        <v>43</v>
      </c>
      <c r="D331" s="146" t="s">
        <v>25</v>
      </c>
      <c r="E331" s="173">
        <v>3238</v>
      </c>
      <c r="F331" s="227" t="s">
        <v>122</v>
      </c>
      <c r="G331" s="221"/>
      <c r="H331" s="223">
        <v>4000000</v>
      </c>
      <c r="I331" s="223">
        <v>4000000</v>
      </c>
      <c r="J331" s="223">
        <v>4000000</v>
      </c>
    </row>
    <row r="332" spans="1:10" s="244" customFormat="1" x14ac:dyDescent="0.2">
      <c r="A332" s="239" t="s">
        <v>649</v>
      </c>
      <c r="B332" s="248" t="s">
        <v>14</v>
      </c>
      <c r="C332" s="238">
        <v>43</v>
      </c>
      <c r="D332" s="239"/>
      <c r="E332" s="240">
        <v>329</v>
      </c>
      <c r="F332" s="241"/>
      <c r="G332" s="242"/>
      <c r="H332" s="247">
        <f t="shared" ref="H332" si="244">SUM(H333:H334)</f>
        <v>10100000</v>
      </c>
      <c r="I332" s="247">
        <f t="shared" ref="I332" si="245">SUM(I333:I334)</f>
        <v>10100000</v>
      </c>
      <c r="J332" s="247">
        <f t="shared" ref="J332" si="246">SUM(J333:J334)</f>
        <v>10100000</v>
      </c>
    </row>
    <row r="333" spans="1:10" s="244" customFormat="1" ht="30" x14ac:dyDescent="0.2">
      <c r="A333" s="182" t="s">
        <v>649</v>
      </c>
      <c r="B333" s="160" t="s">
        <v>14</v>
      </c>
      <c r="C333" s="161">
        <v>43</v>
      </c>
      <c r="D333" s="182" t="s">
        <v>25</v>
      </c>
      <c r="E333" s="163">
        <v>3291</v>
      </c>
      <c r="F333" s="227" t="s">
        <v>152</v>
      </c>
      <c r="G333" s="221"/>
      <c r="H333" s="223">
        <v>10000000</v>
      </c>
      <c r="I333" s="223">
        <v>10000000</v>
      </c>
      <c r="J333" s="223">
        <v>10000000</v>
      </c>
    </row>
    <row r="334" spans="1:10" s="244" customFormat="1" x14ac:dyDescent="0.2">
      <c r="A334" s="182" t="s">
        <v>649</v>
      </c>
      <c r="B334" s="160" t="s">
        <v>14</v>
      </c>
      <c r="C334" s="161">
        <v>43</v>
      </c>
      <c r="D334" s="182" t="s">
        <v>25</v>
      </c>
      <c r="E334" s="163">
        <v>3292</v>
      </c>
      <c r="F334" s="227" t="s">
        <v>123</v>
      </c>
      <c r="G334" s="221"/>
      <c r="H334" s="223">
        <v>100000</v>
      </c>
      <c r="I334" s="223">
        <v>100000</v>
      </c>
      <c r="J334" s="223">
        <v>100000</v>
      </c>
    </row>
    <row r="335" spans="1:10" s="244" customFormat="1" x14ac:dyDescent="0.2">
      <c r="A335" s="390" t="s">
        <v>649</v>
      </c>
      <c r="B335" s="303" t="s">
        <v>14</v>
      </c>
      <c r="C335" s="286">
        <v>43</v>
      </c>
      <c r="D335" s="286"/>
      <c r="E335" s="287">
        <v>41</v>
      </c>
      <c r="F335" s="288"/>
      <c r="G335" s="289"/>
      <c r="H335" s="290">
        <f t="shared" ref="H335:J335" si="247">H336</f>
        <v>425000</v>
      </c>
      <c r="I335" s="290">
        <f t="shared" si="247"/>
        <v>425000</v>
      </c>
      <c r="J335" s="290">
        <f t="shared" si="247"/>
        <v>425000</v>
      </c>
    </row>
    <row r="336" spans="1:10" s="244" customFormat="1" x14ac:dyDescent="0.2">
      <c r="A336" s="207" t="s">
        <v>649</v>
      </c>
      <c r="B336" s="203" t="s">
        <v>14</v>
      </c>
      <c r="C336" s="251">
        <v>43</v>
      </c>
      <c r="D336" s="207"/>
      <c r="E336" s="254">
        <v>412</v>
      </c>
      <c r="F336" s="230"/>
      <c r="G336" s="221"/>
      <c r="H336" s="247">
        <f t="shared" ref="H336" si="248">H338+H337</f>
        <v>425000</v>
      </c>
      <c r="I336" s="247">
        <f t="shared" ref="I336" si="249">I338+I337</f>
        <v>425000</v>
      </c>
      <c r="J336" s="247">
        <f t="shared" ref="J336" si="250">J338+J337</f>
        <v>425000</v>
      </c>
    </row>
    <row r="337" spans="1:10" s="244" customFormat="1" x14ac:dyDescent="0.2">
      <c r="A337" s="146" t="s">
        <v>649</v>
      </c>
      <c r="B337" s="144" t="s">
        <v>14</v>
      </c>
      <c r="C337" s="145">
        <v>43</v>
      </c>
      <c r="D337" s="146" t="s">
        <v>25</v>
      </c>
      <c r="E337" s="173">
        <v>4123</v>
      </c>
      <c r="F337" s="227" t="s">
        <v>133</v>
      </c>
      <c r="G337" s="221"/>
      <c r="H337" s="222">
        <v>225000</v>
      </c>
      <c r="I337" s="222">
        <v>225000</v>
      </c>
      <c r="J337" s="222">
        <v>225000</v>
      </c>
    </row>
    <row r="338" spans="1:10" s="244" customFormat="1" x14ac:dyDescent="0.2">
      <c r="A338" s="146" t="s">
        <v>649</v>
      </c>
      <c r="B338" s="144" t="s">
        <v>14</v>
      </c>
      <c r="C338" s="145">
        <v>43</v>
      </c>
      <c r="D338" s="146" t="s">
        <v>25</v>
      </c>
      <c r="E338" s="173">
        <v>4126</v>
      </c>
      <c r="F338" s="227" t="s">
        <v>4</v>
      </c>
      <c r="G338" s="221"/>
      <c r="H338" s="223">
        <v>200000</v>
      </c>
      <c r="I338" s="223">
        <v>200000</v>
      </c>
      <c r="J338" s="223">
        <v>200000</v>
      </c>
    </row>
    <row r="339" spans="1:10" s="244" customFormat="1" x14ac:dyDescent="0.2">
      <c r="A339" s="390" t="s">
        <v>649</v>
      </c>
      <c r="B339" s="303" t="s">
        <v>14</v>
      </c>
      <c r="C339" s="286">
        <v>43</v>
      </c>
      <c r="D339" s="286"/>
      <c r="E339" s="287">
        <v>42</v>
      </c>
      <c r="F339" s="288"/>
      <c r="G339" s="289"/>
      <c r="H339" s="290">
        <f t="shared" ref="H339" si="251">H340+H344</f>
        <v>2947500</v>
      </c>
      <c r="I339" s="290">
        <f t="shared" ref="I339" si="252">I340+I344</f>
        <v>2947500</v>
      </c>
      <c r="J339" s="290">
        <f t="shared" ref="J339" si="253">J340+J344</f>
        <v>2947500</v>
      </c>
    </row>
    <row r="340" spans="1:10" s="244" customFormat="1" x14ac:dyDescent="0.2">
      <c r="A340" s="207" t="s">
        <v>649</v>
      </c>
      <c r="B340" s="203" t="s">
        <v>14</v>
      </c>
      <c r="C340" s="251">
        <v>43</v>
      </c>
      <c r="D340" s="207"/>
      <c r="E340" s="254">
        <v>422</v>
      </c>
      <c r="F340" s="230"/>
      <c r="G340" s="221"/>
      <c r="H340" s="247">
        <f t="shared" ref="H340" si="254">SUM(H341:H343)</f>
        <v>917500</v>
      </c>
      <c r="I340" s="247">
        <f t="shared" ref="I340" si="255">SUM(I341:I343)</f>
        <v>917500</v>
      </c>
      <c r="J340" s="247">
        <f t="shared" ref="J340" si="256">SUM(J341:J343)</f>
        <v>917500</v>
      </c>
    </row>
    <row r="341" spans="1:10" s="244" customFormat="1" x14ac:dyDescent="0.2">
      <c r="A341" s="146" t="s">
        <v>649</v>
      </c>
      <c r="B341" s="144" t="s">
        <v>14</v>
      </c>
      <c r="C341" s="145">
        <v>43</v>
      </c>
      <c r="D341" s="146" t="s">
        <v>25</v>
      </c>
      <c r="E341" s="173">
        <v>4221</v>
      </c>
      <c r="F341" s="227" t="s">
        <v>129</v>
      </c>
      <c r="G341" s="221"/>
      <c r="H341" s="223">
        <v>567500</v>
      </c>
      <c r="I341" s="223">
        <v>567500</v>
      </c>
      <c r="J341" s="223">
        <v>567500</v>
      </c>
    </row>
    <row r="342" spans="1:10" s="244" customFormat="1" x14ac:dyDescent="0.2">
      <c r="A342" s="146" t="s">
        <v>649</v>
      </c>
      <c r="B342" s="144" t="s">
        <v>14</v>
      </c>
      <c r="C342" s="145">
        <v>43</v>
      </c>
      <c r="D342" s="146" t="s">
        <v>25</v>
      </c>
      <c r="E342" s="173">
        <v>4222</v>
      </c>
      <c r="F342" s="227" t="s">
        <v>130</v>
      </c>
      <c r="G342" s="221"/>
      <c r="H342" s="223">
        <v>200000</v>
      </c>
      <c r="I342" s="223">
        <v>200000</v>
      </c>
      <c r="J342" s="223">
        <v>200000</v>
      </c>
    </row>
    <row r="343" spans="1:10" s="244" customFormat="1" x14ac:dyDescent="0.2">
      <c r="A343" s="146" t="s">
        <v>649</v>
      </c>
      <c r="B343" s="144" t="s">
        <v>14</v>
      </c>
      <c r="C343" s="145">
        <v>43</v>
      </c>
      <c r="D343" s="146" t="s">
        <v>25</v>
      </c>
      <c r="E343" s="173">
        <v>4227</v>
      </c>
      <c r="F343" s="227" t="s">
        <v>132</v>
      </c>
      <c r="G343" s="221"/>
      <c r="H343" s="223">
        <v>150000</v>
      </c>
      <c r="I343" s="223">
        <v>150000</v>
      </c>
      <c r="J343" s="223">
        <v>150000</v>
      </c>
    </row>
    <row r="344" spans="1:10" s="244" customFormat="1" x14ac:dyDescent="0.2">
      <c r="A344" s="239" t="s">
        <v>649</v>
      </c>
      <c r="B344" s="248" t="s">
        <v>14</v>
      </c>
      <c r="C344" s="238">
        <v>43</v>
      </c>
      <c r="D344" s="239"/>
      <c r="E344" s="240">
        <v>426</v>
      </c>
      <c r="F344" s="241"/>
      <c r="G344" s="242"/>
      <c r="H344" s="247">
        <f t="shared" ref="H344:J344" si="257">H345</f>
        <v>2030000</v>
      </c>
      <c r="I344" s="247">
        <f t="shared" si="257"/>
        <v>2030000</v>
      </c>
      <c r="J344" s="247">
        <f t="shared" si="257"/>
        <v>2030000</v>
      </c>
    </row>
    <row r="345" spans="1:10" s="244" customFormat="1" x14ac:dyDescent="0.2">
      <c r="A345" s="182" t="s">
        <v>649</v>
      </c>
      <c r="B345" s="160" t="s">
        <v>14</v>
      </c>
      <c r="C345" s="161">
        <v>43</v>
      </c>
      <c r="D345" s="182" t="s">
        <v>25</v>
      </c>
      <c r="E345" s="163">
        <v>4262</v>
      </c>
      <c r="F345" s="227" t="s">
        <v>135</v>
      </c>
      <c r="G345" s="221"/>
      <c r="H345" s="223">
        <v>2030000</v>
      </c>
      <c r="I345" s="223">
        <v>2030000</v>
      </c>
      <c r="J345" s="223">
        <v>2030000</v>
      </c>
    </row>
    <row r="346" spans="1:10" s="244" customFormat="1" x14ac:dyDescent="0.2">
      <c r="A346" s="390" t="s">
        <v>649</v>
      </c>
      <c r="B346" s="303" t="s">
        <v>14</v>
      </c>
      <c r="C346" s="286">
        <v>43</v>
      </c>
      <c r="D346" s="286"/>
      <c r="E346" s="287">
        <v>45</v>
      </c>
      <c r="F346" s="288"/>
      <c r="G346" s="289"/>
      <c r="H346" s="290">
        <f t="shared" ref="H346" si="258">H347+H349</f>
        <v>3185700</v>
      </c>
      <c r="I346" s="290">
        <f t="shared" ref="I346" si="259">I347+I349</f>
        <v>3185700</v>
      </c>
      <c r="J346" s="290">
        <f t="shared" ref="J346" si="260">J347+J349</f>
        <v>3185700</v>
      </c>
    </row>
    <row r="347" spans="1:10" s="244" customFormat="1" x14ac:dyDescent="0.2">
      <c r="A347" s="207" t="s">
        <v>649</v>
      </c>
      <c r="B347" s="203" t="s">
        <v>14</v>
      </c>
      <c r="C347" s="251">
        <v>43</v>
      </c>
      <c r="D347" s="207"/>
      <c r="E347" s="254">
        <v>452</v>
      </c>
      <c r="F347" s="230"/>
      <c r="G347" s="221"/>
      <c r="H347" s="243">
        <f t="shared" ref="H347:J347" si="261">H348</f>
        <v>750000</v>
      </c>
      <c r="I347" s="243">
        <f t="shared" si="261"/>
        <v>750000</v>
      </c>
      <c r="J347" s="243">
        <f t="shared" si="261"/>
        <v>750000</v>
      </c>
    </row>
    <row r="348" spans="1:10" s="244" customFormat="1" x14ac:dyDescent="0.2">
      <c r="A348" s="146" t="s">
        <v>649</v>
      </c>
      <c r="B348" s="144" t="s">
        <v>14</v>
      </c>
      <c r="C348" s="145">
        <v>43</v>
      </c>
      <c r="D348" s="146" t="s">
        <v>25</v>
      </c>
      <c r="E348" s="173">
        <v>4521</v>
      </c>
      <c r="F348" s="229" t="s">
        <v>137</v>
      </c>
      <c r="G348" s="206"/>
      <c r="H348" s="223">
        <v>750000</v>
      </c>
      <c r="I348" s="223">
        <v>750000</v>
      </c>
      <c r="J348" s="223">
        <v>750000</v>
      </c>
    </row>
    <row r="349" spans="1:10" s="244" customFormat="1" x14ac:dyDescent="0.2">
      <c r="A349" s="207" t="s">
        <v>649</v>
      </c>
      <c r="B349" s="203" t="s">
        <v>14</v>
      </c>
      <c r="C349" s="251">
        <v>43</v>
      </c>
      <c r="D349" s="207"/>
      <c r="E349" s="254">
        <v>453</v>
      </c>
      <c r="F349" s="230"/>
      <c r="G349" s="221"/>
      <c r="H349" s="243">
        <f t="shared" ref="H349:J349" si="262">H350</f>
        <v>2435700</v>
      </c>
      <c r="I349" s="243">
        <f t="shared" si="262"/>
        <v>2435700</v>
      </c>
      <c r="J349" s="243">
        <f t="shared" si="262"/>
        <v>2435700</v>
      </c>
    </row>
    <row r="350" spans="1:10" s="244" customFormat="1" x14ac:dyDescent="0.2">
      <c r="A350" s="146" t="s">
        <v>649</v>
      </c>
      <c r="B350" s="144" t="s">
        <v>14</v>
      </c>
      <c r="C350" s="145">
        <v>43</v>
      </c>
      <c r="D350" s="146" t="s">
        <v>25</v>
      </c>
      <c r="E350" s="173">
        <v>4531</v>
      </c>
      <c r="F350" s="227" t="s">
        <v>145</v>
      </c>
      <c r="G350" s="221"/>
      <c r="H350" s="223">
        <v>2435700</v>
      </c>
      <c r="I350" s="223">
        <v>2435700</v>
      </c>
      <c r="J350" s="223">
        <v>2435700</v>
      </c>
    </row>
    <row r="351" spans="1:10" s="244" customFormat="1" x14ac:dyDescent="0.2">
      <c r="A351" s="390" t="s">
        <v>649</v>
      </c>
      <c r="B351" s="303" t="s">
        <v>14</v>
      </c>
      <c r="C351" s="286">
        <v>51</v>
      </c>
      <c r="D351" s="286"/>
      <c r="E351" s="287">
        <v>32</v>
      </c>
      <c r="F351" s="288"/>
      <c r="G351" s="289"/>
      <c r="H351" s="290">
        <f t="shared" ref="H351:J352" si="263">H352</f>
        <v>50000</v>
      </c>
      <c r="I351" s="290">
        <f t="shared" si="263"/>
        <v>50000</v>
      </c>
      <c r="J351" s="290">
        <f t="shared" si="263"/>
        <v>50000</v>
      </c>
    </row>
    <row r="352" spans="1:10" s="244" customFormat="1" x14ac:dyDescent="0.2">
      <c r="A352" s="207" t="s">
        <v>649</v>
      </c>
      <c r="B352" s="203" t="s">
        <v>14</v>
      </c>
      <c r="C352" s="251">
        <v>51</v>
      </c>
      <c r="D352" s="207"/>
      <c r="E352" s="254">
        <v>321</v>
      </c>
      <c r="F352" s="230"/>
      <c r="G352" s="221"/>
      <c r="H352" s="243">
        <f t="shared" si="263"/>
        <v>50000</v>
      </c>
      <c r="I352" s="243">
        <f t="shared" si="263"/>
        <v>50000</v>
      </c>
      <c r="J352" s="243">
        <f t="shared" si="263"/>
        <v>50000</v>
      </c>
    </row>
    <row r="353" spans="1:10" s="244" customFormat="1" x14ac:dyDescent="0.2">
      <c r="A353" s="146" t="s">
        <v>649</v>
      </c>
      <c r="B353" s="144" t="s">
        <v>14</v>
      </c>
      <c r="C353" s="145">
        <v>51</v>
      </c>
      <c r="D353" s="146" t="s">
        <v>25</v>
      </c>
      <c r="E353" s="173">
        <v>3211</v>
      </c>
      <c r="F353" s="227" t="s">
        <v>110</v>
      </c>
      <c r="G353" s="221"/>
      <c r="H353" s="223">
        <v>50000</v>
      </c>
      <c r="I353" s="223">
        <v>50000</v>
      </c>
      <c r="J353" s="223">
        <v>50000</v>
      </c>
    </row>
    <row r="354" spans="1:10" s="244" customFormat="1" x14ac:dyDescent="0.2">
      <c r="A354" s="390" t="s">
        <v>649</v>
      </c>
      <c r="B354" s="303" t="s">
        <v>14</v>
      </c>
      <c r="C354" s="286">
        <v>52</v>
      </c>
      <c r="D354" s="286"/>
      <c r="E354" s="287">
        <v>32</v>
      </c>
      <c r="F354" s="288"/>
      <c r="G354" s="289"/>
      <c r="H354" s="290">
        <f t="shared" ref="H354:J355" si="264">H355</f>
        <v>100000</v>
      </c>
      <c r="I354" s="290">
        <f t="shared" si="264"/>
        <v>100000</v>
      </c>
      <c r="J354" s="290">
        <f t="shared" si="264"/>
        <v>100000</v>
      </c>
    </row>
    <row r="355" spans="1:10" s="244" customFormat="1" x14ac:dyDescent="0.2">
      <c r="A355" s="239" t="s">
        <v>649</v>
      </c>
      <c r="B355" s="248" t="s">
        <v>14</v>
      </c>
      <c r="C355" s="238">
        <v>52</v>
      </c>
      <c r="D355" s="239"/>
      <c r="E355" s="240">
        <v>324</v>
      </c>
      <c r="F355" s="241"/>
      <c r="G355" s="242"/>
      <c r="H355" s="243">
        <f t="shared" si="264"/>
        <v>100000</v>
      </c>
      <c r="I355" s="243">
        <f t="shared" si="264"/>
        <v>100000</v>
      </c>
      <c r="J355" s="243">
        <f t="shared" si="264"/>
        <v>100000</v>
      </c>
    </row>
    <row r="356" spans="1:10" s="244" customFormat="1" ht="30" x14ac:dyDescent="0.2">
      <c r="A356" s="182" t="s">
        <v>649</v>
      </c>
      <c r="B356" s="160" t="s">
        <v>14</v>
      </c>
      <c r="C356" s="161">
        <v>52</v>
      </c>
      <c r="D356" s="182" t="s">
        <v>25</v>
      </c>
      <c r="E356" s="163">
        <v>3241</v>
      </c>
      <c r="F356" s="227" t="s">
        <v>238</v>
      </c>
      <c r="G356" s="221"/>
      <c r="H356" s="223">
        <v>100000</v>
      </c>
      <c r="I356" s="223">
        <v>100000</v>
      </c>
      <c r="J356" s="223">
        <v>100000</v>
      </c>
    </row>
    <row r="357" spans="1:10" ht="33.75" x14ac:dyDescent="0.2">
      <c r="A357" s="391" t="s">
        <v>649</v>
      </c>
      <c r="B357" s="297" t="s">
        <v>8</v>
      </c>
      <c r="C357" s="297"/>
      <c r="D357" s="297"/>
      <c r="E357" s="298"/>
      <c r="F357" s="300" t="s">
        <v>363</v>
      </c>
      <c r="G357" s="301" t="s">
        <v>691</v>
      </c>
      <c r="H357" s="302">
        <f t="shared" ref="H357:J357" si="265">H358+H362</f>
        <v>8900000</v>
      </c>
      <c r="I357" s="302">
        <f t="shared" si="265"/>
        <v>16500000</v>
      </c>
      <c r="J357" s="302">
        <f t="shared" si="265"/>
        <v>6000000</v>
      </c>
    </row>
    <row r="358" spans="1:10" x14ac:dyDescent="0.2">
      <c r="A358" s="390" t="s">
        <v>649</v>
      </c>
      <c r="B358" s="303" t="s">
        <v>8</v>
      </c>
      <c r="C358" s="286">
        <v>11</v>
      </c>
      <c r="D358" s="286"/>
      <c r="E358" s="287">
        <v>42</v>
      </c>
      <c r="F358" s="288"/>
      <c r="G358" s="289"/>
      <c r="H358" s="290">
        <f t="shared" ref="H358:J358" si="266">H359</f>
        <v>3200000</v>
      </c>
      <c r="I358" s="290">
        <f t="shared" si="266"/>
        <v>6000000</v>
      </c>
      <c r="J358" s="290">
        <f t="shared" si="266"/>
        <v>1000000</v>
      </c>
    </row>
    <row r="359" spans="1:10" s="166" customFormat="1" x14ac:dyDescent="0.2">
      <c r="A359" s="181" t="s">
        <v>649</v>
      </c>
      <c r="B359" s="153" t="s">
        <v>8</v>
      </c>
      <c r="C359" s="154">
        <v>11</v>
      </c>
      <c r="D359" s="181"/>
      <c r="E359" s="156">
        <v>423</v>
      </c>
      <c r="F359" s="226"/>
      <c r="G359" s="157"/>
      <c r="H359" s="158">
        <f>H360+H361</f>
        <v>3200000</v>
      </c>
      <c r="I359" s="158">
        <f t="shared" ref="I359:J359" si="267">I360+I361</f>
        <v>6000000</v>
      </c>
      <c r="J359" s="158">
        <f t="shared" si="267"/>
        <v>1000000</v>
      </c>
    </row>
    <row r="360" spans="1:10" s="224" customFormat="1" ht="15" x14ac:dyDescent="0.2">
      <c r="A360" s="182" t="s">
        <v>649</v>
      </c>
      <c r="B360" s="160" t="s">
        <v>8</v>
      </c>
      <c r="C360" s="161">
        <v>11</v>
      </c>
      <c r="D360" s="182" t="s">
        <v>25</v>
      </c>
      <c r="E360" s="163">
        <v>4231</v>
      </c>
      <c r="F360" s="227" t="s">
        <v>128</v>
      </c>
      <c r="G360" s="242"/>
      <c r="H360" s="245">
        <v>500000</v>
      </c>
      <c r="I360" s="245">
        <v>1000000</v>
      </c>
      <c r="J360" s="245">
        <v>1000000</v>
      </c>
    </row>
    <row r="361" spans="1:10" s="224" customFormat="1" ht="30" x14ac:dyDescent="0.2">
      <c r="A361" s="182" t="s">
        <v>649</v>
      </c>
      <c r="B361" s="160" t="s">
        <v>8</v>
      </c>
      <c r="C361" s="161">
        <v>11</v>
      </c>
      <c r="D361" s="182" t="s">
        <v>25</v>
      </c>
      <c r="E361" s="163">
        <v>4233</v>
      </c>
      <c r="F361" s="227" t="s">
        <v>142</v>
      </c>
      <c r="G361" s="242"/>
      <c r="H361" s="245">
        <v>2700000</v>
      </c>
      <c r="I361" s="245">
        <v>5000000</v>
      </c>
      <c r="J361" s="245">
        <v>0</v>
      </c>
    </row>
    <row r="362" spans="1:10" s="166" customFormat="1" x14ac:dyDescent="0.2">
      <c r="A362" s="390" t="s">
        <v>649</v>
      </c>
      <c r="B362" s="303" t="s">
        <v>8</v>
      </c>
      <c r="C362" s="286">
        <v>43</v>
      </c>
      <c r="D362" s="286"/>
      <c r="E362" s="287">
        <v>42</v>
      </c>
      <c r="F362" s="288"/>
      <c r="G362" s="289"/>
      <c r="H362" s="290">
        <f t="shared" ref="H362:J363" si="268">H363</f>
        <v>5700000</v>
      </c>
      <c r="I362" s="290">
        <f t="shared" si="268"/>
        <v>10500000</v>
      </c>
      <c r="J362" s="290">
        <f t="shared" si="268"/>
        <v>5000000</v>
      </c>
    </row>
    <row r="363" spans="1:10" s="167" customFormat="1" x14ac:dyDescent="0.2">
      <c r="A363" s="181" t="s">
        <v>649</v>
      </c>
      <c r="B363" s="153" t="s">
        <v>8</v>
      </c>
      <c r="C363" s="154">
        <v>43</v>
      </c>
      <c r="D363" s="181"/>
      <c r="E363" s="156">
        <v>423</v>
      </c>
      <c r="F363" s="226"/>
      <c r="G363" s="157"/>
      <c r="H363" s="158">
        <f t="shared" si="268"/>
        <v>5700000</v>
      </c>
      <c r="I363" s="158">
        <f t="shared" si="268"/>
        <v>10500000</v>
      </c>
      <c r="J363" s="158">
        <f t="shared" si="268"/>
        <v>5000000</v>
      </c>
    </row>
    <row r="364" spans="1:10" s="166" customFormat="1" ht="30" x14ac:dyDescent="0.2">
      <c r="A364" s="182" t="s">
        <v>649</v>
      </c>
      <c r="B364" s="160" t="s">
        <v>8</v>
      </c>
      <c r="C364" s="161">
        <v>43</v>
      </c>
      <c r="D364" s="182" t="s">
        <v>25</v>
      </c>
      <c r="E364" s="163">
        <v>4233</v>
      </c>
      <c r="F364" s="227" t="s">
        <v>142</v>
      </c>
      <c r="G364" s="164"/>
      <c r="H364" s="223">
        <v>5700000</v>
      </c>
      <c r="I364" s="223">
        <v>10500000</v>
      </c>
      <c r="J364" s="223">
        <v>5000000</v>
      </c>
    </row>
    <row r="365" spans="1:10" s="166" customFormat="1" ht="47.25" x14ac:dyDescent="0.2">
      <c r="A365" s="391" t="s">
        <v>649</v>
      </c>
      <c r="B365" s="297" t="s">
        <v>91</v>
      </c>
      <c r="C365" s="297"/>
      <c r="D365" s="297"/>
      <c r="E365" s="298"/>
      <c r="F365" s="300" t="s">
        <v>90</v>
      </c>
      <c r="G365" s="301" t="s">
        <v>691</v>
      </c>
      <c r="H365" s="302">
        <f t="shared" ref="H365" si="269">H369+H366</f>
        <v>4000000</v>
      </c>
      <c r="I365" s="302">
        <f t="shared" ref="I365" si="270">I369+I366</f>
        <v>3000000</v>
      </c>
      <c r="J365" s="302">
        <f t="shared" ref="J365" si="271">J369+J366</f>
        <v>3000000</v>
      </c>
    </row>
    <row r="366" spans="1:10" s="166" customFormat="1" x14ac:dyDescent="0.2">
      <c r="A366" s="390" t="s">
        <v>649</v>
      </c>
      <c r="B366" s="303" t="s">
        <v>91</v>
      </c>
      <c r="C366" s="286">
        <v>43</v>
      </c>
      <c r="D366" s="286"/>
      <c r="E366" s="287">
        <v>41</v>
      </c>
      <c r="F366" s="288"/>
      <c r="G366" s="289"/>
      <c r="H366" s="290">
        <f t="shared" ref="H366:J366" si="272">H367</f>
        <v>3500000</v>
      </c>
      <c r="I366" s="290">
        <f t="shared" si="272"/>
        <v>2000000</v>
      </c>
      <c r="J366" s="290">
        <f t="shared" si="272"/>
        <v>2000000</v>
      </c>
    </row>
    <row r="367" spans="1:10" s="167" customFormat="1" x14ac:dyDescent="0.2">
      <c r="A367" s="181" t="s">
        <v>649</v>
      </c>
      <c r="B367" s="153" t="s">
        <v>91</v>
      </c>
      <c r="C367" s="154">
        <v>43</v>
      </c>
      <c r="D367" s="155"/>
      <c r="E367" s="156">
        <v>412</v>
      </c>
      <c r="F367" s="226"/>
      <c r="G367" s="157"/>
      <c r="H367" s="158">
        <f t="shared" ref="H367:J367" si="273">SUM(H368)</f>
        <v>3500000</v>
      </c>
      <c r="I367" s="158">
        <f t="shared" si="273"/>
        <v>2000000</v>
      </c>
      <c r="J367" s="158">
        <f t="shared" si="273"/>
        <v>2000000</v>
      </c>
    </row>
    <row r="368" spans="1:10" s="224" customFormat="1" ht="15" x14ac:dyDescent="0.2">
      <c r="A368" s="182" t="s">
        <v>649</v>
      </c>
      <c r="B368" s="160" t="s">
        <v>91</v>
      </c>
      <c r="C368" s="161">
        <v>43</v>
      </c>
      <c r="D368" s="162" t="s">
        <v>25</v>
      </c>
      <c r="E368" s="163">
        <v>4123</v>
      </c>
      <c r="F368" s="227" t="s">
        <v>133</v>
      </c>
      <c r="G368" s="221"/>
      <c r="H368" s="223">
        <v>3500000</v>
      </c>
      <c r="I368" s="223">
        <v>2000000</v>
      </c>
      <c r="J368" s="223">
        <v>2000000</v>
      </c>
    </row>
    <row r="369" spans="1:10" s="166" customFormat="1" x14ac:dyDescent="0.2">
      <c r="A369" s="390" t="s">
        <v>649</v>
      </c>
      <c r="B369" s="303" t="s">
        <v>91</v>
      </c>
      <c r="C369" s="286">
        <v>43</v>
      </c>
      <c r="D369" s="286"/>
      <c r="E369" s="287">
        <v>42</v>
      </c>
      <c r="F369" s="288"/>
      <c r="G369" s="289"/>
      <c r="H369" s="290">
        <f t="shared" ref="H369:J369" si="274">H370</f>
        <v>500000</v>
      </c>
      <c r="I369" s="290">
        <f t="shared" si="274"/>
        <v>1000000</v>
      </c>
      <c r="J369" s="290">
        <f t="shared" si="274"/>
        <v>1000000</v>
      </c>
    </row>
    <row r="370" spans="1:10" s="167" customFormat="1" x14ac:dyDescent="0.2">
      <c r="A370" s="181" t="s">
        <v>649</v>
      </c>
      <c r="B370" s="153" t="s">
        <v>91</v>
      </c>
      <c r="C370" s="154">
        <v>43</v>
      </c>
      <c r="D370" s="155"/>
      <c r="E370" s="156">
        <v>422</v>
      </c>
      <c r="F370" s="226"/>
      <c r="G370" s="157"/>
      <c r="H370" s="158">
        <f t="shared" ref="H370:J370" si="275">SUM(H371)</f>
        <v>500000</v>
      </c>
      <c r="I370" s="158">
        <f t="shared" si="275"/>
        <v>1000000</v>
      </c>
      <c r="J370" s="158">
        <f t="shared" si="275"/>
        <v>1000000</v>
      </c>
    </row>
    <row r="371" spans="1:10" s="224" customFormat="1" ht="15" x14ac:dyDescent="0.2">
      <c r="A371" s="182" t="s">
        <v>649</v>
      </c>
      <c r="B371" s="160" t="s">
        <v>91</v>
      </c>
      <c r="C371" s="161">
        <v>43</v>
      </c>
      <c r="D371" s="162" t="s">
        <v>25</v>
      </c>
      <c r="E371" s="163">
        <v>4227</v>
      </c>
      <c r="F371" s="227" t="s">
        <v>132</v>
      </c>
      <c r="G371" s="221"/>
      <c r="H371" s="223">
        <v>500000</v>
      </c>
      <c r="I371" s="223">
        <v>1000000</v>
      </c>
      <c r="J371" s="223">
        <v>1000000</v>
      </c>
    </row>
    <row r="372" spans="1:10" ht="47.25" x14ac:dyDescent="0.2">
      <c r="A372" s="391" t="s">
        <v>649</v>
      </c>
      <c r="B372" s="297" t="s">
        <v>708</v>
      </c>
      <c r="C372" s="297"/>
      <c r="D372" s="297"/>
      <c r="E372" s="298"/>
      <c r="F372" s="300" t="s">
        <v>706</v>
      </c>
      <c r="G372" s="301" t="s">
        <v>691</v>
      </c>
      <c r="H372" s="302">
        <f t="shared" ref="H372:J374" si="276">H373</f>
        <v>4109550</v>
      </c>
      <c r="I372" s="302">
        <f t="shared" si="276"/>
        <v>14486000</v>
      </c>
      <c r="J372" s="302">
        <f t="shared" si="276"/>
        <v>14686000</v>
      </c>
    </row>
    <row r="373" spans="1:10" x14ac:dyDescent="0.2">
      <c r="A373" s="390" t="s">
        <v>649</v>
      </c>
      <c r="B373" s="303" t="s">
        <v>708</v>
      </c>
      <c r="C373" s="286">
        <v>11</v>
      </c>
      <c r="D373" s="286"/>
      <c r="E373" s="287">
        <v>42</v>
      </c>
      <c r="F373" s="288"/>
      <c r="G373" s="289"/>
      <c r="H373" s="290">
        <f t="shared" si="276"/>
        <v>4109550</v>
      </c>
      <c r="I373" s="290">
        <f t="shared" ref="I373:J374" si="277">I374</f>
        <v>14486000</v>
      </c>
      <c r="J373" s="290">
        <f t="shared" si="277"/>
        <v>14686000</v>
      </c>
    </row>
    <row r="374" spans="1:10" s="152" customFormat="1" x14ac:dyDescent="0.2">
      <c r="A374" s="181" t="s">
        <v>649</v>
      </c>
      <c r="B374" s="153" t="s">
        <v>708</v>
      </c>
      <c r="C374" s="154">
        <v>11</v>
      </c>
      <c r="D374" s="155"/>
      <c r="E374" s="156">
        <v>422</v>
      </c>
      <c r="F374" s="226"/>
      <c r="G374" s="157"/>
      <c r="H374" s="158">
        <f t="shared" si="276"/>
        <v>4109550</v>
      </c>
      <c r="I374" s="158">
        <f t="shared" si="277"/>
        <v>14486000</v>
      </c>
      <c r="J374" s="158">
        <f t="shared" si="277"/>
        <v>14686000</v>
      </c>
    </row>
    <row r="375" spans="1:10" s="244" customFormat="1" x14ac:dyDescent="0.2">
      <c r="A375" s="182" t="s">
        <v>649</v>
      </c>
      <c r="B375" s="160" t="s">
        <v>708</v>
      </c>
      <c r="C375" s="161">
        <v>11</v>
      </c>
      <c r="D375" s="162" t="s">
        <v>25</v>
      </c>
      <c r="E375" s="163">
        <v>4227</v>
      </c>
      <c r="F375" s="227" t="s">
        <v>132</v>
      </c>
      <c r="G375" s="221"/>
      <c r="H375" s="245">
        <v>4109550</v>
      </c>
      <c r="I375" s="245">
        <v>14486000</v>
      </c>
      <c r="J375" s="245">
        <v>14686000</v>
      </c>
    </row>
    <row r="376" spans="1:10" ht="33.75" x14ac:dyDescent="0.2">
      <c r="A376" s="391" t="s">
        <v>649</v>
      </c>
      <c r="B376" s="297" t="s">
        <v>709</v>
      </c>
      <c r="C376" s="297"/>
      <c r="D376" s="297"/>
      <c r="E376" s="298"/>
      <c r="F376" s="300" t="s">
        <v>707</v>
      </c>
      <c r="G376" s="301" t="s">
        <v>691</v>
      </c>
      <c r="H376" s="302">
        <f t="shared" ref="H376:J378" si="278">H377</f>
        <v>1500000</v>
      </c>
      <c r="I376" s="302">
        <f t="shared" si="278"/>
        <v>2000000</v>
      </c>
      <c r="J376" s="302">
        <f t="shared" si="278"/>
        <v>2000000</v>
      </c>
    </row>
    <row r="377" spans="1:10" x14ac:dyDescent="0.2">
      <c r="A377" s="390" t="s">
        <v>649</v>
      </c>
      <c r="B377" s="303" t="s">
        <v>709</v>
      </c>
      <c r="C377" s="286">
        <v>11</v>
      </c>
      <c r="D377" s="286"/>
      <c r="E377" s="287">
        <v>38</v>
      </c>
      <c r="F377" s="288"/>
      <c r="G377" s="289"/>
      <c r="H377" s="290">
        <f t="shared" si="278"/>
        <v>1500000</v>
      </c>
      <c r="I377" s="290">
        <f t="shared" ref="I377:J378" si="279">I378</f>
        <v>2000000</v>
      </c>
      <c r="J377" s="290">
        <f t="shared" si="279"/>
        <v>2000000</v>
      </c>
    </row>
    <row r="378" spans="1:10" s="152" customFormat="1" x14ac:dyDescent="0.2">
      <c r="A378" s="181" t="s">
        <v>649</v>
      </c>
      <c r="B378" s="153" t="s">
        <v>709</v>
      </c>
      <c r="C378" s="154">
        <v>11</v>
      </c>
      <c r="D378" s="155"/>
      <c r="E378" s="156">
        <v>386</v>
      </c>
      <c r="F378" s="226"/>
      <c r="G378" s="157"/>
      <c r="H378" s="158">
        <f t="shared" si="278"/>
        <v>1500000</v>
      </c>
      <c r="I378" s="158">
        <f t="shared" si="279"/>
        <v>2000000</v>
      </c>
      <c r="J378" s="158">
        <f t="shared" si="279"/>
        <v>2000000</v>
      </c>
    </row>
    <row r="379" spans="1:10" s="244" customFormat="1" ht="45" x14ac:dyDescent="0.2">
      <c r="A379" s="182" t="s">
        <v>649</v>
      </c>
      <c r="B379" s="160" t="s">
        <v>709</v>
      </c>
      <c r="C379" s="161">
        <v>11</v>
      </c>
      <c r="D379" s="162" t="s">
        <v>25</v>
      </c>
      <c r="E379" s="163">
        <v>3861</v>
      </c>
      <c r="F379" s="227" t="s">
        <v>282</v>
      </c>
      <c r="G379" s="221"/>
      <c r="H379" s="245">
        <v>1500000</v>
      </c>
      <c r="I379" s="245">
        <v>2000000</v>
      </c>
      <c r="J379" s="245">
        <v>2000000</v>
      </c>
    </row>
    <row r="380" spans="1:10" ht="63" x14ac:dyDescent="0.2">
      <c r="A380" s="391" t="s">
        <v>649</v>
      </c>
      <c r="B380" s="297" t="s">
        <v>705</v>
      </c>
      <c r="C380" s="297"/>
      <c r="D380" s="297"/>
      <c r="E380" s="298"/>
      <c r="F380" s="300" t="s">
        <v>734</v>
      </c>
      <c r="G380" s="301" t="s">
        <v>691</v>
      </c>
      <c r="H380" s="302">
        <f t="shared" ref="H380:J381" si="280">H381</f>
        <v>1750000</v>
      </c>
      <c r="I380" s="302">
        <f t="shared" si="280"/>
        <v>2500000</v>
      </c>
      <c r="J380" s="302">
        <f t="shared" si="280"/>
        <v>2500000</v>
      </c>
    </row>
    <row r="381" spans="1:10" x14ac:dyDescent="0.2">
      <c r="A381" s="390" t="s">
        <v>649</v>
      </c>
      <c r="B381" s="303" t="s">
        <v>705</v>
      </c>
      <c r="C381" s="286">
        <v>11</v>
      </c>
      <c r="D381" s="286"/>
      <c r="E381" s="287">
        <v>36</v>
      </c>
      <c r="F381" s="288"/>
      <c r="G381" s="289"/>
      <c r="H381" s="290">
        <f t="shared" si="280"/>
        <v>1750000</v>
      </c>
      <c r="I381" s="290">
        <f t="shared" ref="I381:J381" si="281">I382</f>
        <v>2500000</v>
      </c>
      <c r="J381" s="290">
        <f t="shared" si="281"/>
        <v>2500000</v>
      </c>
    </row>
    <row r="382" spans="1:10" s="152" customFormat="1" x14ac:dyDescent="0.2">
      <c r="A382" s="181" t="s">
        <v>649</v>
      </c>
      <c r="B382" s="153" t="s">
        <v>705</v>
      </c>
      <c r="C382" s="154">
        <v>11</v>
      </c>
      <c r="D382" s="155"/>
      <c r="E382" s="156">
        <v>366</v>
      </c>
      <c r="F382" s="226"/>
      <c r="G382" s="157"/>
      <c r="H382" s="158">
        <f t="shared" ref="H382:J382" si="282">SUM(H383)</f>
        <v>1750000</v>
      </c>
      <c r="I382" s="158">
        <f t="shared" si="282"/>
        <v>2500000</v>
      </c>
      <c r="J382" s="158">
        <f t="shared" si="282"/>
        <v>2500000</v>
      </c>
    </row>
    <row r="383" spans="1:10" s="244" customFormat="1" ht="30" x14ac:dyDescent="0.2">
      <c r="A383" s="182" t="s">
        <v>649</v>
      </c>
      <c r="B383" s="160" t="s">
        <v>705</v>
      </c>
      <c r="C383" s="161">
        <v>11</v>
      </c>
      <c r="D383" s="162" t="s">
        <v>25</v>
      </c>
      <c r="E383" s="163">
        <v>3662</v>
      </c>
      <c r="F383" s="227" t="s">
        <v>704</v>
      </c>
      <c r="G383" s="221"/>
      <c r="H383" s="245">
        <v>1750000</v>
      </c>
      <c r="I383" s="245">
        <v>2500000</v>
      </c>
      <c r="J383" s="245">
        <v>2500000</v>
      </c>
    </row>
    <row r="384" spans="1:10" s="258" customFormat="1" ht="47.25" x14ac:dyDescent="0.2">
      <c r="A384" s="391" t="s">
        <v>649</v>
      </c>
      <c r="B384" s="297" t="s">
        <v>715</v>
      </c>
      <c r="C384" s="297"/>
      <c r="D384" s="297"/>
      <c r="E384" s="298"/>
      <c r="F384" s="300" t="s">
        <v>716</v>
      </c>
      <c r="G384" s="301" t="s">
        <v>691</v>
      </c>
      <c r="H384" s="302">
        <f t="shared" ref="H384:J385" si="283">H385</f>
        <v>2300000</v>
      </c>
      <c r="I384" s="302">
        <f t="shared" si="283"/>
        <v>2300000</v>
      </c>
      <c r="J384" s="302">
        <f t="shared" si="283"/>
        <v>2300000</v>
      </c>
    </row>
    <row r="385" spans="1:10" s="258" customFormat="1" x14ac:dyDescent="0.2">
      <c r="A385" s="390" t="s">
        <v>649</v>
      </c>
      <c r="B385" s="303" t="s">
        <v>715</v>
      </c>
      <c r="C385" s="286">
        <v>11</v>
      </c>
      <c r="D385" s="286"/>
      <c r="E385" s="287">
        <v>36</v>
      </c>
      <c r="F385" s="288"/>
      <c r="G385" s="289"/>
      <c r="H385" s="290">
        <f t="shared" si="283"/>
        <v>2300000</v>
      </c>
      <c r="I385" s="290">
        <f t="shared" ref="I385:J385" si="284">I386</f>
        <v>2300000</v>
      </c>
      <c r="J385" s="290">
        <f t="shared" si="284"/>
        <v>2300000</v>
      </c>
    </row>
    <row r="386" spans="1:10" s="260" customFormat="1" x14ac:dyDescent="0.2">
      <c r="A386" s="181" t="s">
        <v>649</v>
      </c>
      <c r="B386" s="153" t="s">
        <v>715</v>
      </c>
      <c r="C386" s="154">
        <v>11</v>
      </c>
      <c r="D386" s="155"/>
      <c r="E386" s="156">
        <v>363</v>
      </c>
      <c r="F386" s="226"/>
      <c r="G386" s="157"/>
      <c r="H386" s="158">
        <f t="shared" ref="H386:J386" si="285">SUM(H387)</f>
        <v>2300000</v>
      </c>
      <c r="I386" s="158">
        <f t="shared" si="285"/>
        <v>2300000</v>
      </c>
      <c r="J386" s="158">
        <f t="shared" si="285"/>
        <v>2300000</v>
      </c>
    </row>
    <row r="387" spans="1:10" s="282" customFormat="1" x14ac:dyDescent="0.2">
      <c r="A387" s="182" t="s">
        <v>649</v>
      </c>
      <c r="B387" s="160" t="s">
        <v>715</v>
      </c>
      <c r="C387" s="161">
        <v>11</v>
      </c>
      <c r="D387" s="162" t="s">
        <v>25</v>
      </c>
      <c r="E387" s="163">
        <v>3631</v>
      </c>
      <c r="F387" s="227" t="s">
        <v>233</v>
      </c>
      <c r="G387" s="221"/>
      <c r="H387" s="245">
        <v>2300000</v>
      </c>
      <c r="I387" s="245">
        <v>2300000</v>
      </c>
      <c r="J387" s="245">
        <v>2300000</v>
      </c>
    </row>
    <row r="388" spans="1:10" s="258" customFormat="1" ht="56.25" x14ac:dyDescent="0.2">
      <c r="A388" s="391" t="s">
        <v>649</v>
      </c>
      <c r="B388" s="297" t="s">
        <v>635</v>
      </c>
      <c r="C388" s="297"/>
      <c r="D388" s="297"/>
      <c r="E388" s="298"/>
      <c r="F388" s="300" t="s">
        <v>636</v>
      </c>
      <c r="G388" s="301" t="s">
        <v>645</v>
      </c>
      <c r="H388" s="302">
        <f>H389+H394+H399+H408+H413+H418+H427</f>
        <v>4038150</v>
      </c>
      <c r="I388" s="302">
        <f t="shared" ref="I388:J388" si="286">I389+I394+I399+I408+I413+I418+I427</f>
        <v>0</v>
      </c>
      <c r="J388" s="302">
        <f t="shared" si="286"/>
        <v>0</v>
      </c>
    </row>
    <row r="389" spans="1:10" s="258" customFormat="1" x14ac:dyDescent="0.2">
      <c r="A389" s="390" t="s">
        <v>649</v>
      </c>
      <c r="B389" s="303" t="s">
        <v>635</v>
      </c>
      <c r="C389" s="286">
        <v>11</v>
      </c>
      <c r="D389" s="286"/>
      <c r="E389" s="287">
        <v>32</v>
      </c>
      <c r="F389" s="288"/>
      <c r="G389" s="289"/>
      <c r="H389" s="290">
        <f t="shared" ref="H389" si="287">H390+H392</f>
        <v>20000</v>
      </c>
      <c r="I389" s="319">
        <f t="shared" ref="I389" si="288">I390+I392</f>
        <v>0</v>
      </c>
      <c r="J389" s="319">
        <f t="shared" ref="J389" si="289">J390+J392</f>
        <v>0</v>
      </c>
    </row>
    <row r="390" spans="1:10" s="260" customFormat="1" x14ac:dyDescent="0.2">
      <c r="A390" s="185" t="s">
        <v>649</v>
      </c>
      <c r="B390" s="168" t="s">
        <v>635</v>
      </c>
      <c r="C390" s="169">
        <v>11</v>
      </c>
      <c r="D390" s="185"/>
      <c r="E390" s="187">
        <v>321</v>
      </c>
      <c r="F390" s="231"/>
      <c r="G390" s="157"/>
      <c r="H390" s="243">
        <f t="shared" ref="H390:J390" si="290">H391</f>
        <v>10000</v>
      </c>
      <c r="I390" s="243">
        <f t="shared" si="290"/>
        <v>0</v>
      </c>
      <c r="J390" s="243">
        <f t="shared" si="290"/>
        <v>0</v>
      </c>
    </row>
    <row r="391" spans="1:10" s="282" customFormat="1" x14ac:dyDescent="0.2">
      <c r="A391" s="146" t="s">
        <v>649</v>
      </c>
      <c r="B391" s="144" t="s">
        <v>635</v>
      </c>
      <c r="C391" s="145">
        <v>11</v>
      </c>
      <c r="D391" s="146" t="s">
        <v>25</v>
      </c>
      <c r="E391" s="188">
        <v>3211</v>
      </c>
      <c r="F391" s="229" t="s">
        <v>110</v>
      </c>
      <c r="G391" s="221"/>
      <c r="H391" s="223">
        <v>10000</v>
      </c>
      <c r="I391" s="245">
        <v>0</v>
      </c>
      <c r="J391" s="245">
        <v>0</v>
      </c>
    </row>
    <row r="392" spans="1:10" s="282" customFormat="1" x14ac:dyDescent="0.2">
      <c r="A392" s="207" t="s">
        <v>649</v>
      </c>
      <c r="B392" s="203" t="s">
        <v>635</v>
      </c>
      <c r="C392" s="251">
        <v>11</v>
      </c>
      <c r="D392" s="207"/>
      <c r="E392" s="204">
        <v>323</v>
      </c>
      <c r="F392" s="232"/>
      <c r="G392" s="242"/>
      <c r="H392" s="243">
        <f t="shared" ref="H392:J392" si="291">H393</f>
        <v>10000</v>
      </c>
      <c r="I392" s="243">
        <f t="shared" si="291"/>
        <v>0</v>
      </c>
      <c r="J392" s="243">
        <f t="shared" si="291"/>
        <v>0</v>
      </c>
    </row>
    <row r="393" spans="1:10" s="282" customFormat="1" x14ac:dyDescent="0.2">
      <c r="A393" s="146" t="s">
        <v>649</v>
      </c>
      <c r="B393" s="144" t="s">
        <v>635</v>
      </c>
      <c r="C393" s="145">
        <v>11</v>
      </c>
      <c r="D393" s="146" t="s">
        <v>25</v>
      </c>
      <c r="E393" s="188">
        <v>3237</v>
      </c>
      <c r="F393" s="229" t="s">
        <v>36</v>
      </c>
      <c r="G393" s="221"/>
      <c r="H393" s="223">
        <v>10000</v>
      </c>
      <c r="I393" s="245">
        <v>0</v>
      </c>
      <c r="J393" s="245">
        <v>0</v>
      </c>
    </row>
    <row r="394" spans="1:10" s="258" customFormat="1" x14ac:dyDescent="0.2">
      <c r="A394" s="390" t="s">
        <v>649</v>
      </c>
      <c r="B394" s="303" t="s">
        <v>635</v>
      </c>
      <c r="C394" s="286">
        <v>12</v>
      </c>
      <c r="D394" s="286"/>
      <c r="E394" s="287">
        <v>31</v>
      </c>
      <c r="F394" s="288"/>
      <c r="G394" s="289"/>
      <c r="H394" s="290">
        <f t="shared" ref="H394" si="292">H395+H397</f>
        <v>29000</v>
      </c>
      <c r="I394" s="319">
        <f t="shared" ref="I394" si="293">I395+I397</f>
        <v>0</v>
      </c>
      <c r="J394" s="319">
        <f t="shared" ref="J394" si="294">J395+J397</f>
        <v>0</v>
      </c>
    </row>
    <row r="395" spans="1:10" s="260" customFormat="1" x14ac:dyDescent="0.2">
      <c r="A395" s="185" t="s">
        <v>649</v>
      </c>
      <c r="B395" s="168" t="s">
        <v>635</v>
      </c>
      <c r="C395" s="169">
        <v>12</v>
      </c>
      <c r="D395" s="185"/>
      <c r="E395" s="187">
        <v>311</v>
      </c>
      <c r="F395" s="231"/>
      <c r="G395" s="157"/>
      <c r="H395" s="243">
        <f t="shared" ref="H395:J395" si="295">H396</f>
        <v>24000</v>
      </c>
      <c r="I395" s="243">
        <f t="shared" si="295"/>
        <v>0</v>
      </c>
      <c r="J395" s="243">
        <f t="shared" si="295"/>
        <v>0</v>
      </c>
    </row>
    <row r="396" spans="1:10" s="282" customFormat="1" x14ac:dyDescent="0.2">
      <c r="A396" s="146" t="s">
        <v>649</v>
      </c>
      <c r="B396" s="144" t="s">
        <v>635</v>
      </c>
      <c r="C396" s="145">
        <v>12</v>
      </c>
      <c r="D396" s="146" t="s">
        <v>25</v>
      </c>
      <c r="E396" s="188">
        <v>3111</v>
      </c>
      <c r="F396" s="229" t="s">
        <v>19</v>
      </c>
      <c r="G396" s="221"/>
      <c r="H396" s="223">
        <v>24000</v>
      </c>
      <c r="I396" s="245">
        <v>0</v>
      </c>
      <c r="J396" s="245">
        <v>0</v>
      </c>
    </row>
    <row r="397" spans="1:10" s="282" customFormat="1" x14ac:dyDescent="0.2">
      <c r="A397" s="207" t="s">
        <v>649</v>
      </c>
      <c r="B397" s="203" t="s">
        <v>635</v>
      </c>
      <c r="C397" s="251">
        <v>12</v>
      </c>
      <c r="D397" s="207"/>
      <c r="E397" s="204">
        <v>313</v>
      </c>
      <c r="F397" s="232"/>
      <c r="G397" s="242"/>
      <c r="H397" s="243">
        <f t="shared" ref="H397:J397" si="296">H398</f>
        <v>5000</v>
      </c>
      <c r="I397" s="243">
        <f t="shared" si="296"/>
        <v>0</v>
      </c>
      <c r="J397" s="243">
        <f t="shared" si="296"/>
        <v>0</v>
      </c>
    </row>
    <row r="398" spans="1:10" s="282" customFormat="1" x14ac:dyDescent="0.2">
      <c r="A398" s="146" t="s">
        <v>649</v>
      </c>
      <c r="B398" s="144" t="s">
        <v>635</v>
      </c>
      <c r="C398" s="145">
        <v>12</v>
      </c>
      <c r="D398" s="146" t="s">
        <v>25</v>
      </c>
      <c r="E398" s="188">
        <v>3132</v>
      </c>
      <c r="F398" s="229" t="s">
        <v>280</v>
      </c>
      <c r="G398" s="221"/>
      <c r="H398" s="223">
        <v>5000</v>
      </c>
      <c r="I398" s="245">
        <v>0</v>
      </c>
      <c r="J398" s="245">
        <v>0</v>
      </c>
    </row>
    <row r="399" spans="1:10" s="258" customFormat="1" x14ac:dyDescent="0.2">
      <c r="A399" s="390" t="s">
        <v>649</v>
      </c>
      <c r="B399" s="303" t="s">
        <v>635</v>
      </c>
      <c r="C399" s="286">
        <v>12</v>
      </c>
      <c r="D399" s="286"/>
      <c r="E399" s="287">
        <v>32</v>
      </c>
      <c r="F399" s="288"/>
      <c r="G399" s="289"/>
      <c r="H399" s="290">
        <f t="shared" ref="H399" si="297">H400+H402+H404</f>
        <v>329500</v>
      </c>
      <c r="I399" s="319">
        <f t="shared" ref="I399" si="298">I400+I402+I404</f>
        <v>0</v>
      </c>
      <c r="J399" s="319">
        <f t="shared" ref="J399" si="299">J400+J402+J404</f>
        <v>0</v>
      </c>
    </row>
    <row r="400" spans="1:10" s="260" customFormat="1" x14ac:dyDescent="0.2">
      <c r="A400" s="185" t="s">
        <v>649</v>
      </c>
      <c r="B400" s="168" t="s">
        <v>635</v>
      </c>
      <c r="C400" s="169">
        <v>12</v>
      </c>
      <c r="D400" s="185"/>
      <c r="E400" s="187">
        <v>321</v>
      </c>
      <c r="F400" s="231"/>
      <c r="G400" s="157"/>
      <c r="H400" s="243">
        <f t="shared" ref="H400:J400" si="300">H401</f>
        <v>3000</v>
      </c>
      <c r="I400" s="243">
        <f t="shared" si="300"/>
        <v>0</v>
      </c>
      <c r="J400" s="243">
        <f t="shared" si="300"/>
        <v>0</v>
      </c>
    </row>
    <row r="401" spans="1:10" s="282" customFormat="1" x14ac:dyDescent="0.2">
      <c r="A401" s="146" t="s">
        <v>649</v>
      </c>
      <c r="B401" s="144" t="s">
        <v>635</v>
      </c>
      <c r="C401" s="145">
        <v>12</v>
      </c>
      <c r="D401" s="146" t="s">
        <v>25</v>
      </c>
      <c r="E401" s="188">
        <v>3211</v>
      </c>
      <c r="F401" s="229" t="s">
        <v>110</v>
      </c>
      <c r="G401" s="221"/>
      <c r="H401" s="223">
        <v>3000</v>
      </c>
      <c r="I401" s="245">
        <v>0</v>
      </c>
      <c r="J401" s="245">
        <v>0</v>
      </c>
    </row>
    <row r="402" spans="1:10" s="282" customFormat="1" x14ac:dyDescent="0.2">
      <c r="A402" s="207" t="s">
        <v>649</v>
      </c>
      <c r="B402" s="203" t="s">
        <v>635</v>
      </c>
      <c r="C402" s="251">
        <v>12</v>
      </c>
      <c r="D402" s="207"/>
      <c r="E402" s="204">
        <v>322</v>
      </c>
      <c r="F402" s="232"/>
      <c r="G402" s="242"/>
      <c r="H402" s="243">
        <f t="shared" ref="H402:J402" si="301">H403</f>
        <v>2000</v>
      </c>
      <c r="I402" s="243">
        <f t="shared" si="301"/>
        <v>0</v>
      </c>
      <c r="J402" s="243">
        <f t="shared" si="301"/>
        <v>0</v>
      </c>
    </row>
    <row r="403" spans="1:10" s="282" customFormat="1" x14ac:dyDescent="0.2">
      <c r="A403" s="146" t="s">
        <v>649</v>
      </c>
      <c r="B403" s="144" t="s">
        <v>635</v>
      </c>
      <c r="C403" s="145">
        <v>12</v>
      </c>
      <c r="D403" s="146" t="s">
        <v>25</v>
      </c>
      <c r="E403" s="188">
        <v>3223</v>
      </c>
      <c r="F403" s="229" t="s">
        <v>115</v>
      </c>
      <c r="G403" s="221"/>
      <c r="H403" s="223">
        <v>2000</v>
      </c>
      <c r="I403" s="245">
        <v>0</v>
      </c>
      <c r="J403" s="245">
        <v>0</v>
      </c>
    </row>
    <row r="404" spans="1:10" s="282" customFormat="1" x14ac:dyDescent="0.2">
      <c r="A404" s="207" t="s">
        <v>649</v>
      </c>
      <c r="B404" s="203" t="s">
        <v>635</v>
      </c>
      <c r="C404" s="251">
        <v>12</v>
      </c>
      <c r="D404" s="207"/>
      <c r="E404" s="204">
        <v>323</v>
      </c>
      <c r="F404" s="232"/>
      <c r="G404" s="242"/>
      <c r="H404" s="243">
        <f t="shared" ref="H404" si="302">H405+H406+H407</f>
        <v>324500</v>
      </c>
      <c r="I404" s="243">
        <f t="shared" ref="I404" si="303">I405+I406+I407</f>
        <v>0</v>
      </c>
      <c r="J404" s="243">
        <f t="shared" ref="J404" si="304">J405+J406+J407</f>
        <v>0</v>
      </c>
    </row>
    <row r="405" spans="1:10" s="282" customFormat="1" x14ac:dyDescent="0.2">
      <c r="A405" s="146" t="s">
        <v>649</v>
      </c>
      <c r="B405" s="144" t="s">
        <v>635</v>
      </c>
      <c r="C405" s="145">
        <v>12</v>
      </c>
      <c r="D405" s="146" t="s">
        <v>25</v>
      </c>
      <c r="E405" s="188">
        <v>3233</v>
      </c>
      <c r="F405" s="229" t="s">
        <v>119</v>
      </c>
      <c r="G405" s="221"/>
      <c r="H405" s="223">
        <v>1500</v>
      </c>
      <c r="I405" s="245">
        <v>0</v>
      </c>
      <c r="J405" s="245">
        <v>0</v>
      </c>
    </row>
    <row r="406" spans="1:10" s="282" customFormat="1" x14ac:dyDescent="0.2">
      <c r="A406" s="146" t="s">
        <v>649</v>
      </c>
      <c r="B406" s="144" t="s">
        <v>635</v>
      </c>
      <c r="C406" s="145">
        <v>12</v>
      </c>
      <c r="D406" s="146" t="s">
        <v>25</v>
      </c>
      <c r="E406" s="188">
        <v>3237</v>
      </c>
      <c r="F406" s="229" t="s">
        <v>36</v>
      </c>
      <c r="G406" s="221"/>
      <c r="H406" s="223">
        <v>298000</v>
      </c>
      <c r="I406" s="245">
        <v>0</v>
      </c>
      <c r="J406" s="245">
        <v>0</v>
      </c>
    </row>
    <row r="407" spans="1:10" s="282" customFormat="1" x14ac:dyDescent="0.2">
      <c r="A407" s="146" t="s">
        <v>649</v>
      </c>
      <c r="B407" s="144" t="s">
        <v>635</v>
      </c>
      <c r="C407" s="145">
        <v>12</v>
      </c>
      <c r="D407" s="146" t="s">
        <v>25</v>
      </c>
      <c r="E407" s="188">
        <v>3238</v>
      </c>
      <c r="F407" s="229" t="s">
        <v>122</v>
      </c>
      <c r="G407" s="221"/>
      <c r="H407" s="223">
        <v>25000</v>
      </c>
      <c r="I407" s="245">
        <v>0</v>
      </c>
      <c r="J407" s="245">
        <v>0</v>
      </c>
    </row>
    <row r="408" spans="1:10" s="258" customFormat="1" x14ac:dyDescent="0.2">
      <c r="A408" s="390" t="s">
        <v>649</v>
      </c>
      <c r="B408" s="303" t="s">
        <v>635</v>
      </c>
      <c r="C408" s="286">
        <v>12</v>
      </c>
      <c r="D408" s="286"/>
      <c r="E408" s="287">
        <v>42</v>
      </c>
      <c r="F408" s="288"/>
      <c r="G408" s="289"/>
      <c r="H408" s="290">
        <f t="shared" ref="H408:J408" si="305">H409+H411</f>
        <v>245000</v>
      </c>
      <c r="I408" s="290">
        <f t="shared" si="305"/>
        <v>0</v>
      </c>
      <c r="J408" s="290">
        <f t="shared" si="305"/>
        <v>0</v>
      </c>
    </row>
    <row r="409" spans="1:10" s="196" customFormat="1" x14ac:dyDescent="0.2">
      <c r="A409" s="181" t="s">
        <v>649</v>
      </c>
      <c r="B409" s="153" t="s">
        <v>635</v>
      </c>
      <c r="C409" s="154">
        <v>12</v>
      </c>
      <c r="D409" s="154"/>
      <c r="E409" s="156">
        <v>422</v>
      </c>
      <c r="F409" s="265"/>
      <c r="G409" s="157"/>
      <c r="H409" s="158">
        <f t="shared" ref="H409:J409" si="306">H410</f>
        <v>72000</v>
      </c>
      <c r="I409" s="159">
        <f t="shared" si="306"/>
        <v>0</v>
      </c>
      <c r="J409" s="159">
        <f t="shared" si="306"/>
        <v>0</v>
      </c>
    </row>
    <row r="410" spans="1:10" s="282" customFormat="1" x14ac:dyDescent="0.2">
      <c r="A410" s="146" t="s">
        <v>649</v>
      </c>
      <c r="B410" s="144" t="s">
        <v>635</v>
      </c>
      <c r="C410" s="145">
        <v>12</v>
      </c>
      <c r="D410" s="146" t="s">
        <v>25</v>
      </c>
      <c r="E410" s="188">
        <v>4222</v>
      </c>
      <c r="F410" s="229" t="s">
        <v>130</v>
      </c>
      <c r="G410" s="221"/>
      <c r="H410" s="223">
        <v>72000</v>
      </c>
      <c r="I410" s="245">
        <v>0</v>
      </c>
      <c r="J410" s="245">
        <v>0</v>
      </c>
    </row>
    <row r="411" spans="1:10" s="282" customFormat="1" x14ac:dyDescent="0.2">
      <c r="A411" s="181" t="s">
        <v>649</v>
      </c>
      <c r="B411" s="153" t="s">
        <v>635</v>
      </c>
      <c r="C411" s="154">
        <v>12</v>
      </c>
      <c r="D411" s="154"/>
      <c r="E411" s="156">
        <v>426</v>
      </c>
      <c r="F411" s="265"/>
      <c r="G411" s="242"/>
      <c r="H411" s="243">
        <f t="shared" ref="H411:J411" si="307">H412</f>
        <v>173000</v>
      </c>
      <c r="I411" s="243">
        <f t="shared" si="307"/>
        <v>0</v>
      </c>
      <c r="J411" s="243">
        <f t="shared" si="307"/>
        <v>0</v>
      </c>
    </row>
    <row r="412" spans="1:10" s="282" customFormat="1" x14ac:dyDescent="0.2">
      <c r="A412" s="146" t="s">
        <v>649</v>
      </c>
      <c r="B412" s="144" t="s">
        <v>635</v>
      </c>
      <c r="C412" s="145">
        <v>12</v>
      </c>
      <c r="D412" s="146" t="s">
        <v>25</v>
      </c>
      <c r="E412" s="188">
        <v>4262</v>
      </c>
      <c r="F412" s="229" t="s">
        <v>135</v>
      </c>
      <c r="G412" s="221"/>
      <c r="H412" s="223">
        <v>173000</v>
      </c>
      <c r="I412" s="245">
        <v>0</v>
      </c>
      <c r="J412" s="245">
        <v>0</v>
      </c>
    </row>
    <row r="413" spans="1:10" s="258" customFormat="1" x14ac:dyDescent="0.2">
      <c r="A413" s="390" t="s">
        <v>649</v>
      </c>
      <c r="B413" s="303" t="s">
        <v>635</v>
      </c>
      <c r="C413" s="286">
        <v>559</v>
      </c>
      <c r="D413" s="286"/>
      <c r="E413" s="287">
        <v>31</v>
      </c>
      <c r="F413" s="288"/>
      <c r="G413" s="289"/>
      <c r="H413" s="290">
        <f t="shared" ref="H413" si="308">H414+H416</f>
        <v>162150</v>
      </c>
      <c r="I413" s="319">
        <f t="shared" ref="I413" si="309">I414+I416</f>
        <v>0</v>
      </c>
      <c r="J413" s="319">
        <f t="shared" ref="J413" si="310">J414+J416</f>
        <v>0</v>
      </c>
    </row>
    <row r="414" spans="1:10" s="260" customFormat="1" x14ac:dyDescent="0.2">
      <c r="A414" s="185" t="s">
        <v>649</v>
      </c>
      <c r="B414" s="168" t="s">
        <v>635</v>
      </c>
      <c r="C414" s="168">
        <v>559</v>
      </c>
      <c r="D414" s="185"/>
      <c r="E414" s="187">
        <v>311</v>
      </c>
      <c r="F414" s="231"/>
      <c r="G414" s="157"/>
      <c r="H414" s="243">
        <f t="shared" ref="H414:J414" si="311">H415</f>
        <v>135150</v>
      </c>
      <c r="I414" s="243">
        <f t="shared" si="311"/>
        <v>0</v>
      </c>
      <c r="J414" s="243">
        <f t="shared" si="311"/>
        <v>0</v>
      </c>
    </row>
    <row r="415" spans="1:10" s="244" customFormat="1" x14ac:dyDescent="0.2">
      <c r="A415" s="146" t="s">
        <v>649</v>
      </c>
      <c r="B415" s="144" t="s">
        <v>635</v>
      </c>
      <c r="C415" s="144">
        <v>559</v>
      </c>
      <c r="D415" s="146" t="s">
        <v>25</v>
      </c>
      <c r="E415" s="188">
        <v>3111</v>
      </c>
      <c r="F415" s="229" t="s">
        <v>19</v>
      </c>
      <c r="G415" s="221"/>
      <c r="H415" s="223">
        <v>135150</v>
      </c>
      <c r="I415" s="245">
        <v>0</v>
      </c>
      <c r="J415" s="245">
        <v>0</v>
      </c>
    </row>
    <row r="416" spans="1:10" s="260" customFormat="1" x14ac:dyDescent="0.2">
      <c r="A416" s="185" t="s">
        <v>649</v>
      </c>
      <c r="B416" s="168" t="s">
        <v>635</v>
      </c>
      <c r="C416" s="168">
        <v>559</v>
      </c>
      <c r="D416" s="185"/>
      <c r="E416" s="187">
        <v>313</v>
      </c>
      <c r="F416" s="231"/>
      <c r="G416" s="157"/>
      <c r="H416" s="243">
        <f t="shared" ref="H416:J416" si="312">H417</f>
        <v>27000</v>
      </c>
      <c r="I416" s="243">
        <f t="shared" si="312"/>
        <v>0</v>
      </c>
      <c r="J416" s="243">
        <f t="shared" si="312"/>
        <v>0</v>
      </c>
    </row>
    <row r="417" spans="1:10" s="244" customFormat="1" x14ac:dyDescent="0.2">
      <c r="A417" s="146" t="s">
        <v>649</v>
      </c>
      <c r="B417" s="144" t="s">
        <v>635</v>
      </c>
      <c r="C417" s="144">
        <v>559</v>
      </c>
      <c r="D417" s="146" t="s">
        <v>25</v>
      </c>
      <c r="E417" s="188">
        <v>3132</v>
      </c>
      <c r="F417" s="229" t="s">
        <v>280</v>
      </c>
      <c r="G417" s="221"/>
      <c r="H417" s="223">
        <v>27000</v>
      </c>
      <c r="I417" s="245">
        <v>0</v>
      </c>
      <c r="J417" s="245">
        <v>0</v>
      </c>
    </row>
    <row r="418" spans="1:10" s="258" customFormat="1" x14ac:dyDescent="0.2">
      <c r="A418" s="390" t="s">
        <v>649</v>
      </c>
      <c r="B418" s="303" t="s">
        <v>635</v>
      </c>
      <c r="C418" s="286">
        <v>559</v>
      </c>
      <c r="D418" s="286"/>
      <c r="E418" s="287">
        <v>32</v>
      </c>
      <c r="F418" s="288"/>
      <c r="G418" s="289"/>
      <c r="H418" s="290">
        <f t="shared" ref="H418" si="313">H419+H421+H423</f>
        <v>1867500</v>
      </c>
      <c r="I418" s="319">
        <f t="shared" ref="I418" si="314">I419+I421+I423</f>
        <v>0</v>
      </c>
      <c r="J418" s="319">
        <f t="shared" ref="J418" si="315">J419+J421+J423</f>
        <v>0</v>
      </c>
    </row>
    <row r="419" spans="1:10" s="260" customFormat="1" x14ac:dyDescent="0.2">
      <c r="A419" s="185" t="s">
        <v>649</v>
      </c>
      <c r="B419" s="168" t="s">
        <v>635</v>
      </c>
      <c r="C419" s="168">
        <v>559</v>
      </c>
      <c r="D419" s="185"/>
      <c r="E419" s="187">
        <v>321</v>
      </c>
      <c r="F419" s="231"/>
      <c r="G419" s="157"/>
      <c r="H419" s="243">
        <f t="shared" ref="H419:J419" si="316">H420</f>
        <v>17000</v>
      </c>
      <c r="I419" s="243">
        <f t="shared" si="316"/>
        <v>0</v>
      </c>
      <c r="J419" s="243">
        <f t="shared" si="316"/>
        <v>0</v>
      </c>
    </row>
    <row r="420" spans="1:10" s="244" customFormat="1" x14ac:dyDescent="0.2">
      <c r="A420" s="146" t="s">
        <v>649</v>
      </c>
      <c r="B420" s="144" t="s">
        <v>635</v>
      </c>
      <c r="C420" s="144">
        <v>559</v>
      </c>
      <c r="D420" s="146" t="s">
        <v>25</v>
      </c>
      <c r="E420" s="188">
        <v>3211</v>
      </c>
      <c r="F420" s="229" t="s">
        <v>110</v>
      </c>
      <c r="G420" s="221"/>
      <c r="H420" s="223">
        <v>17000</v>
      </c>
      <c r="I420" s="245">
        <v>0</v>
      </c>
      <c r="J420" s="245">
        <v>0</v>
      </c>
    </row>
    <row r="421" spans="1:10" s="260" customFormat="1" x14ac:dyDescent="0.2">
      <c r="A421" s="185" t="s">
        <v>649</v>
      </c>
      <c r="B421" s="168" t="s">
        <v>635</v>
      </c>
      <c r="C421" s="168">
        <v>559</v>
      </c>
      <c r="D421" s="185"/>
      <c r="E421" s="187">
        <v>322</v>
      </c>
      <c r="F421" s="231"/>
      <c r="G421" s="157"/>
      <c r="H421" s="243">
        <f t="shared" ref="H421:J421" si="317">H422</f>
        <v>13000</v>
      </c>
      <c r="I421" s="243">
        <f t="shared" si="317"/>
        <v>0</v>
      </c>
      <c r="J421" s="243">
        <f t="shared" si="317"/>
        <v>0</v>
      </c>
    </row>
    <row r="422" spans="1:10" s="244" customFormat="1" x14ac:dyDescent="0.2">
      <c r="A422" s="146" t="s">
        <v>649</v>
      </c>
      <c r="B422" s="144" t="s">
        <v>635</v>
      </c>
      <c r="C422" s="144">
        <v>559</v>
      </c>
      <c r="D422" s="146" t="s">
        <v>25</v>
      </c>
      <c r="E422" s="188">
        <v>3223</v>
      </c>
      <c r="F422" s="229" t="s">
        <v>115</v>
      </c>
      <c r="G422" s="221"/>
      <c r="H422" s="223">
        <v>13000</v>
      </c>
      <c r="I422" s="245">
        <v>0</v>
      </c>
      <c r="J422" s="245">
        <v>0</v>
      </c>
    </row>
    <row r="423" spans="1:10" s="260" customFormat="1" x14ac:dyDescent="0.2">
      <c r="A423" s="185" t="s">
        <v>649</v>
      </c>
      <c r="B423" s="168" t="s">
        <v>635</v>
      </c>
      <c r="C423" s="168">
        <v>559</v>
      </c>
      <c r="D423" s="185"/>
      <c r="E423" s="187">
        <v>323</v>
      </c>
      <c r="F423" s="231"/>
      <c r="G423" s="157"/>
      <c r="H423" s="243">
        <f t="shared" ref="H423" si="318">H424+H425+H426</f>
        <v>1837500</v>
      </c>
      <c r="I423" s="243">
        <f t="shared" ref="I423" si="319">I424+I425+I426</f>
        <v>0</v>
      </c>
      <c r="J423" s="243">
        <f t="shared" ref="J423" si="320">J424+J425+J426</f>
        <v>0</v>
      </c>
    </row>
    <row r="424" spans="1:10" s="244" customFormat="1" x14ac:dyDescent="0.2">
      <c r="A424" s="146" t="s">
        <v>649</v>
      </c>
      <c r="B424" s="144" t="s">
        <v>635</v>
      </c>
      <c r="C424" s="144">
        <v>559</v>
      </c>
      <c r="D424" s="146" t="s">
        <v>25</v>
      </c>
      <c r="E424" s="188">
        <v>3233</v>
      </c>
      <c r="F424" s="229" t="s">
        <v>119</v>
      </c>
      <c r="G424" s="221"/>
      <c r="H424" s="223">
        <v>8500</v>
      </c>
      <c r="I424" s="245">
        <v>0</v>
      </c>
      <c r="J424" s="245">
        <v>0</v>
      </c>
    </row>
    <row r="425" spans="1:10" s="244" customFormat="1" x14ac:dyDescent="0.2">
      <c r="A425" s="146" t="s">
        <v>649</v>
      </c>
      <c r="B425" s="144" t="s">
        <v>635</v>
      </c>
      <c r="C425" s="144">
        <v>559</v>
      </c>
      <c r="D425" s="146" t="s">
        <v>25</v>
      </c>
      <c r="E425" s="188">
        <v>3237</v>
      </c>
      <c r="F425" s="229" t="s">
        <v>36</v>
      </c>
      <c r="G425" s="221"/>
      <c r="H425" s="223">
        <v>1688000</v>
      </c>
      <c r="I425" s="245">
        <v>0</v>
      </c>
      <c r="J425" s="245">
        <v>0</v>
      </c>
    </row>
    <row r="426" spans="1:10" s="244" customFormat="1" x14ac:dyDescent="0.2">
      <c r="A426" s="146" t="s">
        <v>649</v>
      </c>
      <c r="B426" s="144" t="s">
        <v>635</v>
      </c>
      <c r="C426" s="144">
        <v>559</v>
      </c>
      <c r="D426" s="146" t="s">
        <v>25</v>
      </c>
      <c r="E426" s="188">
        <v>3238</v>
      </c>
      <c r="F426" s="229" t="s">
        <v>122</v>
      </c>
      <c r="G426" s="221"/>
      <c r="H426" s="223">
        <v>141000</v>
      </c>
      <c r="I426" s="245">
        <v>0</v>
      </c>
      <c r="J426" s="245">
        <v>0</v>
      </c>
    </row>
    <row r="427" spans="1:10" s="258" customFormat="1" x14ac:dyDescent="0.2">
      <c r="A427" s="390" t="s">
        <v>649</v>
      </c>
      <c r="B427" s="303" t="s">
        <v>635</v>
      </c>
      <c r="C427" s="286">
        <v>559</v>
      </c>
      <c r="D427" s="286"/>
      <c r="E427" s="287">
        <v>42</v>
      </c>
      <c r="F427" s="288"/>
      <c r="G427" s="289"/>
      <c r="H427" s="290">
        <f t="shared" ref="H427:J427" si="321">H428+H430</f>
        <v>1385000</v>
      </c>
      <c r="I427" s="290">
        <f t="shared" si="321"/>
        <v>0</v>
      </c>
      <c r="J427" s="290">
        <f t="shared" si="321"/>
        <v>0</v>
      </c>
    </row>
    <row r="428" spans="1:10" s="260" customFormat="1" x14ac:dyDescent="0.2">
      <c r="A428" s="185" t="s">
        <v>649</v>
      </c>
      <c r="B428" s="168" t="s">
        <v>635</v>
      </c>
      <c r="C428" s="168">
        <v>559</v>
      </c>
      <c r="D428" s="185"/>
      <c r="E428" s="187">
        <v>422</v>
      </c>
      <c r="F428" s="231"/>
      <c r="G428" s="157"/>
      <c r="H428" s="243">
        <f t="shared" ref="H428:J428" si="322">H429</f>
        <v>740000</v>
      </c>
      <c r="I428" s="243">
        <f t="shared" si="322"/>
        <v>0</v>
      </c>
      <c r="J428" s="243">
        <f t="shared" si="322"/>
        <v>0</v>
      </c>
    </row>
    <row r="429" spans="1:10" s="244" customFormat="1" x14ac:dyDescent="0.2">
      <c r="A429" s="146" t="s">
        <v>649</v>
      </c>
      <c r="B429" s="144" t="s">
        <v>635</v>
      </c>
      <c r="C429" s="144">
        <v>559</v>
      </c>
      <c r="D429" s="146" t="s">
        <v>25</v>
      </c>
      <c r="E429" s="188">
        <v>4222</v>
      </c>
      <c r="F429" s="229" t="s">
        <v>130</v>
      </c>
      <c r="G429" s="221"/>
      <c r="H429" s="223">
        <v>740000</v>
      </c>
      <c r="I429" s="245">
        <v>0</v>
      </c>
      <c r="J429" s="245">
        <v>0</v>
      </c>
    </row>
    <row r="430" spans="1:10" s="244" customFormat="1" x14ac:dyDescent="0.2">
      <c r="A430" s="185" t="s">
        <v>649</v>
      </c>
      <c r="B430" s="168" t="s">
        <v>635</v>
      </c>
      <c r="C430" s="168">
        <v>559</v>
      </c>
      <c r="D430" s="185"/>
      <c r="E430" s="187">
        <v>426</v>
      </c>
      <c r="F430" s="231"/>
      <c r="G430" s="242"/>
      <c r="H430" s="243">
        <f t="shared" ref="H430:J430" si="323">H431</f>
        <v>645000</v>
      </c>
      <c r="I430" s="243">
        <f t="shared" si="323"/>
        <v>0</v>
      </c>
      <c r="J430" s="243">
        <f t="shared" si="323"/>
        <v>0</v>
      </c>
    </row>
    <row r="431" spans="1:10" s="244" customFormat="1" x14ac:dyDescent="0.2">
      <c r="A431" s="146" t="s">
        <v>649</v>
      </c>
      <c r="B431" s="144" t="s">
        <v>635</v>
      </c>
      <c r="C431" s="144">
        <v>559</v>
      </c>
      <c r="D431" s="146" t="s">
        <v>25</v>
      </c>
      <c r="E431" s="188">
        <v>4262</v>
      </c>
      <c r="F431" s="229" t="s">
        <v>135</v>
      </c>
      <c r="G431" s="221"/>
      <c r="H431" s="223">
        <v>645000</v>
      </c>
      <c r="I431" s="245">
        <v>0</v>
      </c>
      <c r="J431" s="245">
        <v>0</v>
      </c>
    </row>
    <row r="432" spans="1:10" s="258" customFormat="1" ht="33.75" x14ac:dyDescent="0.2">
      <c r="A432" s="391" t="s">
        <v>649</v>
      </c>
      <c r="B432" s="297" t="s">
        <v>722</v>
      </c>
      <c r="C432" s="297"/>
      <c r="D432" s="297"/>
      <c r="E432" s="298"/>
      <c r="F432" s="300" t="s">
        <v>721</v>
      </c>
      <c r="G432" s="301" t="s">
        <v>691</v>
      </c>
      <c r="H432" s="302">
        <f t="shared" ref="H432:H434" si="324">H433</f>
        <v>200000</v>
      </c>
      <c r="I432" s="302">
        <f t="shared" ref="I432:J434" si="325">I433</f>
        <v>0</v>
      </c>
      <c r="J432" s="302">
        <f t="shared" si="325"/>
        <v>0</v>
      </c>
    </row>
    <row r="433" spans="1:10" x14ac:dyDescent="0.2">
      <c r="A433" s="390" t="s">
        <v>649</v>
      </c>
      <c r="B433" s="303" t="s">
        <v>722</v>
      </c>
      <c r="C433" s="286">
        <v>11</v>
      </c>
      <c r="D433" s="286"/>
      <c r="E433" s="287">
        <v>35</v>
      </c>
      <c r="F433" s="288"/>
      <c r="G433" s="289"/>
      <c r="H433" s="290">
        <f t="shared" si="324"/>
        <v>200000</v>
      </c>
      <c r="I433" s="290">
        <f t="shared" si="325"/>
        <v>0</v>
      </c>
      <c r="J433" s="290">
        <f t="shared" si="325"/>
        <v>0</v>
      </c>
    </row>
    <row r="434" spans="1:10" s="152" customFormat="1" x14ac:dyDescent="0.2">
      <c r="A434" s="181" t="s">
        <v>649</v>
      </c>
      <c r="B434" s="153" t="s">
        <v>722</v>
      </c>
      <c r="C434" s="154">
        <v>11</v>
      </c>
      <c r="D434" s="155"/>
      <c r="E434" s="156">
        <v>351</v>
      </c>
      <c r="F434" s="226"/>
      <c r="G434" s="157"/>
      <c r="H434" s="158">
        <f t="shared" si="324"/>
        <v>200000</v>
      </c>
      <c r="I434" s="158">
        <f t="shared" si="325"/>
        <v>0</v>
      </c>
      <c r="J434" s="158">
        <f t="shared" si="325"/>
        <v>0</v>
      </c>
    </row>
    <row r="435" spans="1:10" s="244" customFormat="1" ht="30" x14ac:dyDescent="0.2">
      <c r="A435" s="182" t="s">
        <v>649</v>
      </c>
      <c r="B435" s="160" t="s">
        <v>722</v>
      </c>
      <c r="C435" s="161">
        <v>11</v>
      </c>
      <c r="D435" s="162" t="s">
        <v>25</v>
      </c>
      <c r="E435" s="163">
        <v>3512</v>
      </c>
      <c r="F435" s="322" t="s">
        <v>140</v>
      </c>
      <c r="G435" s="221"/>
      <c r="H435" s="245">
        <v>200000</v>
      </c>
      <c r="I435" s="245">
        <v>0</v>
      </c>
      <c r="J435" s="245">
        <v>0</v>
      </c>
    </row>
    <row r="436" spans="1:10" s="258" customFormat="1" ht="63" x14ac:dyDescent="0.2">
      <c r="A436" s="391" t="s">
        <v>649</v>
      </c>
      <c r="B436" s="297" t="s">
        <v>723</v>
      </c>
      <c r="C436" s="297"/>
      <c r="D436" s="297"/>
      <c r="E436" s="298"/>
      <c r="F436" s="300" t="s">
        <v>719</v>
      </c>
      <c r="G436" s="301" t="s">
        <v>691</v>
      </c>
      <c r="H436" s="302">
        <f t="shared" ref="H436" si="326">H437+H443+H446+H449+H454+H462+H465+H468+H473+H481+H484</f>
        <v>1570000</v>
      </c>
      <c r="I436" s="302">
        <f t="shared" ref="I436" si="327">I437+I443+I446+I449+I454+I462+I465+I468+I473+I481+I484</f>
        <v>0</v>
      </c>
      <c r="J436" s="302">
        <f t="shared" ref="J436" si="328">J437+J443+J446+J449+J454+J462+J465+J468+J473+J481+J484</f>
        <v>0</v>
      </c>
    </row>
    <row r="437" spans="1:10" s="258" customFormat="1" x14ac:dyDescent="0.2">
      <c r="A437" s="335" t="s">
        <v>649</v>
      </c>
      <c r="B437" s="286" t="s">
        <v>723</v>
      </c>
      <c r="C437" s="286">
        <v>11</v>
      </c>
      <c r="D437" s="286"/>
      <c r="E437" s="287">
        <v>32</v>
      </c>
      <c r="F437" s="288"/>
      <c r="G437" s="289"/>
      <c r="H437" s="290">
        <f t="shared" ref="H437" si="329">H438+H440</f>
        <v>120000</v>
      </c>
      <c r="I437" s="290">
        <f t="shared" ref="I437" si="330">I438+I440</f>
        <v>0</v>
      </c>
      <c r="J437" s="290">
        <f t="shared" ref="J437" si="331">J438+J440</f>
        <v>0</v>
      </c>
    </row>
    <row r="438" spans="1:10" s="260" customFormat="1" x14ac:dyDescent="0.2">
      <c r="A438" s="170" t="s">
        <v>649</v>
      </c>
      <c r="B438" s="169" t="s">
        <v>723</v>
      </c>
      <c r="C438" s="169">
        <v>11</v>
      </c>
      <c r="D438" s="185"/>
      <c r="E438" s="187">
        <v>321</v>
      </c>
      <c r="F438" s="231"/>
      <c r="G438" s="157"/>
      <c r="H438" s="243">
        <f t="shared" ref="H438:J438" si="332">H439</f>
        <v>30000</v>
      </c>
      <c r="I438" s="243">
        <f t="shared" si="332"/>
        <v>0</v>
      </c>
      <c r="J438" s="243">
        <f t="shared" si="332"/>
        <v>0</v>
      </c>
    </row>
    <row r="439" spans="1:10" s="282" customFormat="1" x14ac:dyDescent="0.2">
      <c r="A439" s="172" t="s">
        <v>649</v>
      </c>
      <c r="B439" s="145" t="s">
        <v>723</v>
      </c>
      <c r="C439" s="145">
        <v>11</v>
      </c>
      <c r="D439" s="146" t="s">
        <v>25</v>
      </c>
      <c r="E439" s="188">
        <v>3211</v>
      </c>
      <c r="F439" s="229" t="s">
        <v>110</v>
      </c>
      <c r="G439" s="221"/>
      <c r="H439" s="223">
        <v>30000</v>
      </c>
      <c r="I439" s="245">
        <v>0</v>
      </c>
      <c r="J439" s="245">
        <v>0</v>
      </c>
    </row>
    <row r="440" spans="1:10" s="282" customFormat="1" x14ac:dyDescent="0.2">
      <c r="A440" s="253" t="s">
        <v>649</v>
      </c>
      <c r="B440" s="251" t="s">
        <v>723</v>
      </c>
      <c r="C440" s="251">
        <v>11</v>
      </c>
      <c r="D440" s="207"/>
      <c r="E440" s="204">
        <v>323</v>
      </c>
      <c r="F440" s="232"/>
      <c r="G440" s="242"/>
      <c r="H440" s="243">
        <f t="shared" ref="H440" si="333">H442+H441</f>
        <v>90000</v>
      </c>
      <c r="I440" s="243">
        <f t="shared" ref="I440" si="334">I442+I441</f>
        <v>0</v>
      </c>
      <c r="J440" s="243">
        <f t="shared" ref="J440" si="335">J442+J441</f>
        <v>0</v>
      </c>
    </row>
    <row r="441" spans="1:10" s="282" customFormat="1" x14ac:dyDescent="0.2">
      <c r="A441" s="172" t="s">
        <v>649</v>
      </c>
      <c r="B441" s="145" t="s">
        <v>723</v>
      </c>
      <c r="C441" s="145">
        <v>11</v>
      </c>
      <c r="D441" s="146" t="s">
        <v>25</v>
      </c>
      <c r="E441" s="188">
        <v>3233</v>
      </c>
      <c r="F441" s="229" t="s">
        <v>119</v>
      </c>
      <c r="G441" s="221"/>
      <c r="H441" s="223">
        <v>20000</v>
      </c>
      <c r="I441" s="245">
        <v>0</v>
      </c>
      <c r="J441" s="245">
        <v>0</v>
      </c>
    </row>
    <row r="442" spans="1:10" s="282" customFormat="1" x14ac:dyDescent="0.2">
      <c r="A442" s="172" t="s">
        <v>649</v>
      </c>
      <c r="B442" s="145" t="s">
        <v>723</v>
      </c>
      <c r="C442" s="145">
        <v>11</v>
      </c>
      <c r="D442" s="146" t="s">
        <v>25</v>
      </c>
      <c r="E442" s="188">
        <v>3237</v>
      </c>
      <c r="F442" s="229" t="s">
        <v>36</v>
      </c>
      <c r="G442" s="221"/>
      <c r="H442" s="223">
        <v>70000</v>
      </c>
      <c r="I442" s="245">
        <v>0</v>
      </c>
      <c r="J442" s="245">
        <v>0</v>
      </c>
    </row>
    <row r="443" spans="1:10" s="258" customFormat="1" x14ac:dyDescent="0.2">
      <c r="A443" s="335" t="s">
        <v>649</v>
      </c>
      <c r="B443" s="286" t="s">
        <v>723</v>
      </c>
      <c r="C443" s="286">
        <v>11</v>
      </c>
      <c r="D443" s="286"/>
      <c r="E443" s="287">
        <v>41</v>
      </c>
      <c r="F443" s="288"/>
      <c r="G443" s="289"/>
      <c r="H443" s="290">
        <f t="shared" ref="H443:J444" si="336">H444</f>
        <v>50000</v>
      </c>
      <c r="I443" s="290">
        <f t="shared" si="336"/>
        <v>0</v>
      </c>
      <c r="J443" s="290">
        <f t="shared" si="336"/>
        <v>0</v>
      </c>
    </row>
    <row r="444" spans="1:10" s="260" customFormat="1" x14ac:dyDescent="0.2">
      <c r="A444" s="170" t="s">
        <v>649</v>
      </c>
      <c r="B444" s="169" t="s">
        <v>723</v>
      </c>
      <c r="C444" s="169">
        <v>11</v>
      </c>
      <c r="D444" s="185"/>
      <c r="E444" s="187">
        <v>412</v>
      </c>
      <c r="F444" s="231"/>
      <c r="G444" s="157"/>
      <c r="H444" s="243">
        <f t="shared" si="336"/>
        <v>50000</v>
      </c>
      <c r="I444" s="243">
        <f t="shared" ref="I444:J444" si="337">I445</f>
        <v>0</v>
      </c>
      <c r="J444" s="243">
        <f t="shared" si="337"/>
        <v>0</v>
      </c>
    </row>
    <row r="445" spans="1:10" s="282" customFormat="1" x14ac:dyDescent="0.2">
      <c r="A445" s="172" t="s">
        <v>649</v>
      </c>
      <c r="B445" s="145" t="s">
        <v>723</v>
      </c>
      <c r="C445" s="145">
        <v>11</v>
      </c>
      <c r="D445" s="146" t="s">
        <v>25</v>
      </c>
      <c r="E445" s="188">
        <v>4126</v>
      </c>
      <c r="F445" s="229" t="s">
        <v>4</v>
      </c>
      <c r="G445" s="221"/>
      <c r="H445" s="223">
        <v>50000</v>
      </c>
      <c r="I445" s="245">
        <v>0</v>
      </c>
      <c r="J445" s="245">
        <v>0</v>
      </c>
    </row>
    <row r="446" spans="1:10" s="258" customFormat="1" x14ac:dyDescent="0.2">
      <c r="A446" s="335" t="s">
        <v>649</v>
      </c>
      <c r="B446" s="286" t="s">
        <v>723</v>
      </c>
      <c r="C446" s="286">
        <v>11</v>
      </c>
      <c r="D446" s="286"/>
      <c r="E446" s="287">
        <v>42</v>
      </c>
      <c r="F446" s="288"/>
      <c r="G446" s="289"/>
      <c r="H446" s="290">
        <f t="shared" ref="H446:J447" si="338">H447</f>
        <v>500000</v>
      </c>
      <c r="I446" s="290">
        <f t="shared" si="338"/>
        <v>0</v>
      </c>
      <c r="J446" s="290">
        <f t="shared" si="338"/>
        <v>0</v>
      </c>
    </row>
    <row r="447" spans="1:10" s="260" customFormat="1" x14ac:dyDescent="0.2">
      <c r="A447" s="170" t="s">
        <v>649</v>
      </c>
      <c r="B447" s="169" t="s">
        <v>723</v>
      </c>
      <c r="C447" s="169">
        <v>11</v>
      </c>
      <c r="D447" s="185"/>
      <c r="E447" s="187">
        <v>426</v>
      </c>
      <c r="F447" s="231"/>
      <c r="G447" s="157"/>
      <c r="H447" s="243">
        <f t="shared" si="338"/>
        <v>500000</v>
      </c>
      <c r="I447" s="243">
        <f t="shared" si="338"/>
        <v>0</v>
      </c>
      <c r="J447" s="243">
        <f t="shared" si="338"/>
        <v>0</v>
      </c>
    </row>
    <row r="448" spans="1:10" s="282" customFormat="1" x14ac:dyDescent="0.2">
      <c r="A448" s="146" t="s">
        <v>649</v>
      </c>
      <c r="B448" s="144" t="s">
        <v>723</v>
      </c>
      <c r="C448" s="144">
        <v>11</v>
      </c>
      <c r="D448" s="146" t="s">
        <v>25</v>
      </c>
      <c r="E448" s="188">
        <v>4262</v>
      </c>
      <c r="F448" s="229" t="s">
        <v>135</v>
      </c>
      <c r="G448" s="221"/>
      <c r="H448" s="223">
        <v>500000</v>
      </c>
      <c r="I448" s="245">
        <v>0</v>
      </c>
      <c r="J448" s="245">
        <v>0</v>
      </c>
    </row>
    <row r="449" spans="1:10" s="258" customFormat="1" x14ac:dyDescent="0.2">
      <c r="A449" s="335" t="s">
        <v>649</v>
      </c>
      <c r="B449" s="286" t="s">
        <v>723</v>
      </c>
      <c r="C449" s="286">
        <v>12</v>
      </c>
      <c r="D449" s="286"/>
      <c r="E449" s="287">
        <v>31</v>
      </c>
      <c r="F449" s="288"/>
      <c r="G449" s="289"/>
      <c r="H449" s="290">
        <f t="shared" ref="H449" si="339">H450+H452</f>
        <v>20000</v>
      </c>
      <c r="I449" s="290">
        <f t="shared" ref="I449" si="340">I450+I452</f>
        <v>0</v>
      </c>
      <c r="J449" s="290">
        <f t="shared" ref="J449" si="341">J450+J452</f>
        <v>0</v>
      </c>
    </row>
    <row r="450" spans="1:10" s="260" customFormat="1" x14ac:dyDescent="0.2">
      <c r="A450" s="170" t="s">
        <v>649</v>
      </c>
      <c r="B450" s="169" t="s">
        <v>723</v>
      </c>
      <c r="C450" s="169">
        <v>12</v>
      </c>
      <c r="D450" s="185"/>
      <c r="E450" s="187">
        <v>311</v>
      </c>
      <c r="F450" s="231"/>
      <c r="G450" s="157"/>
      <c r="H450" s="243">
        <f t="shared" ref="H450:J450" si="342">H451</f>
        <v>15000</v>
      </c>
      <c r="I450" s="243">
        <f t="shared" si="342"/>
        <v>0</v>
      </c>
      <c r="J450" s="243">
        <f t="shared" si="342"/>
        <v>0</v>
      </c>
    </row>
    <row r="451" spans="1:10" s="282" customFormat="1" x14ac:dyDescent="0.2">
      <c r="A451" s="172" t="s">
        <v>649</v>
      </c>
      <c r="B451" s="145" t="s">
        <v>723</v>
      </c>
      <c r="C451" s="145">
        <v>12</v>
      </c>
      <c r="D451" s="146" t="s">
        <v>25</v>
      </c>
      <c r="E451" s="188">
        <v>3111</v>
      </c>
      <c r="F451" s="229" t="s">
        <v>19</v>
      </c>
      <c r="G451" s="221"/>
      <c r="H451" s="223">
        <v>15000</v>
      </c>
      <c r="I451" s="245">
        <v>0</v>
      </c>
      <c r="J451" s="245">
        <v>0</v>
      </c>
    </row>
    <row r="452" spans="1:10" s="282" customFormat="1" x14ac:dyDescent="0.2">
      <c r="A452" s="253" t="s">
        <v>649</v>
      </c>
      <c r="B452" s="251" t="s">
        <v>723</v>
      </c>
      <c r="C452" s="251">
        <v>12</v>
      </c>
      <c r="D452" s="207"/>
      <c r="E452" s="204">
        <v>313</v>
      </c>
      <c r="F452" s="232"/>
      <c r="G452" s="242"/>
      <c r="H452" s="243">
        <f t="shared" ref="H452:J452" si="343">SUM(H453)</f>
        <v>5000</v>
      </c>
      <c r="I452" s="243">
        <f t="shared" si="343"/>
        <v>0</v>
      </c>
      <c r="J452" s="243">
        <f t="shared" si="343"/>
        <v>0</v>
      </c>
    </row>
    <row r="453" spans="1:10" s="282" customFormat="1" x14ac:dyDescent="0.2">
      <c r="A453" s="172" t="s">
        <v>649</v>
      </c>
      <c r="B453" s="145" t="s">
        <v>723</v>
      </c>
      <c r="C453" s="145">
        <v>12</v>
      </c>
      <c r="D453" s="146" t="s">
        <v>25</v>
      </c>
      <c r="E453" s="188">
        <v>3132</v>
      </c>
      <c r="F453" s="229" t="s">
        <v>280</v>
      </c>
      <c r="G453" s="221"/>
      <c r="H453" s="223">
        <v>5000</v>
      </c>
      <c r="I453" s="245">
        <v>0</v>
      </c>
      <c r="J453" s="245">
        <v>0</v>
      </c>
    </row>
    <row r="454" spans="1:10" s="258" customFormat="1" x14ac:dyDescent="0.2">
      <c r="A454" s="335" t="s">
        <v>649</v>
      </c>
      <c r="B454" s="286" t="s">
        <v>723</v>
      </c>
      <c r="C454" s="286">
        <v>12</v>
      </c>
      <c r="D454" s="286"/>
      <c r="E454" s="287">
        <v>32</v>
      </c>
      <c r="F454" s="288"/>
      <c r="G454" s="289"/>
      <c r="H454" s="290">
        <f t="shared" ref="H454" si="344">H455+H457+H459</f>
        <v>57000</v>
      </c>
      <c r="I454" s="290">
        <f t="shared" ref="I454" si="345">I455+I457+I459</f>
        <v>0</v>
      </c>
      <c r="J454" s="290">
        <f t="shared" ref="J454" si="346">J455+J457+J459</f>
        <v>0</v>
      </c>
    </row>
    <row r="455" spans="1:10" s="260" customFormat="1" x14ac:dyDescent="0.2">
      <c r="A455" s="170" t="s">
        <v>649</v>
      </c>
      <c r="B455" s="169" t="s">
        <v>723</v>
      </c>
      <c r="C455" s="169">
        <v>12</v>
      </c>
      <c r="D455" s="185"/>
      <c r="E455" s="187">
        <v>321</v>
      </c>
      <c r="F455" s="231"/>
      <c r="G455" s="157"/>
      <c r="H455" s="243">
        <f t="shared" ref="H455:J455" si="347">H456</f>
        <v>15000</v>
      </c>
      <c r="I455" s="243">
        <f t="shared" si="347"/>
        <v>0</v>
      </c>
      <c r="J455" s="243">
        <f t="shared" si="347"/>
        <v>0</v>
      </c>
    </row>
    <row r="456" spans="1:10" s="282" customFormat="1" x14ac:dyDescent="0.2">
      <c r="A456" s="172" t="s">
        <v>649</v>
      </c>
      <c r="B456" s="145" t="s">
        <v>723</v>
      </c>
      <c r="C456" s="145">
        <v>12</v>
      </c>
      <c r="D456" s="146" t="s">
        <v>25</v>
      </c>
      <c r="E456" s="188">
        <v>3211</v>
      </c>
      <c r="F456" s="229" t="s">
        <v>110</v>
      </c>
      <c r="G456" s="221"/>
      <c r="H456" s="223">
        <v>15000</v>
      </c>
      <c r="I456" s="245">
        <v>0</v>
      </c>
      <c r="J456" s="245">
        <v>0</v>
      </c>
    </row>
    <row r="457" spans="1:10" s="282" customFormat="1" x14ac:dyDescent="0.2">
      <c r="A457" s="253" t="s">
        <v>649</v>
      </c>
      <c r="B457" s="251" t="s">
        <v>723</v>
      </c>
      <c r="C457" s="251">
        <v>12</v>
      </c>
      <c r="D457" s="207"/>
      <c r="E457" s="204">
        <v>322</v>
      </c>
      <c r="F457" s="232"/>
      <c r="G457" s="242"/>
      <c r="H457" s="243">
        <f t="shared" ref="H457:J457" si="348">H458</f>
        <v>6000</v>
      </c>
      <c r="I457" s="243">
        <f t="shared" si="348"/>
        <v>0</v>
      </c>
      <c r="J457" s="243">
        <f t="shared" si="348"/>
        <v>0</v>
      </c>
    </row>
    <row r="458" spans="1:10" s="282" customFormat="1" x14ac:dyDescent="0.2">
      <c r="A458" s="172" t="s">
        <v>649</v>
      </c>
      <c r="B458" s="145" t="s">
        <v>723</v>
      </c>
      <c r="C458" s="145">
        <v>12</v>
      </c>
      <c r="D458" s="146" t="s">
        <v>25</v>
      </c>
      <c r="E458" s="188">
        <v>3223</v>
      </c>
      <c r="F458" s="229" t="s">
        <v>115</v>
      </c>
      <c r="G458" s="221"/>
      <c r="H458" s="223">
        <v>6000</v>
      </c>
      <c r="I458" s="245">
        <v>0</v>
      </c>
      <c r="J458" s="245">
        <v>0</v>
      </c>
    </row>
    <row r="459" spans="1:10" s="282" customFormat="1" x14ac:dyDescent="0.2">
      <c r="A459" s="253" t="s">
        <v>649</v>
      </c>
      <c r="B459" s="251" t="s">
        <v>723</v>
      </c>
      <c r="C459" s="251">
        <v>12</v>
      </c>
      <c r="D459" s="207"/>
      <c r="E459" s="204">
        <v>323</v>
      </c>
      <c r="F459" s="232"/>
      <c r="G459" s="242"/>
      <c r="H459" s="243">
        <f t="shared" ref="H459" si="349">SUM(H460:H461)</f>
        <v>36000</v>
      </c>
      <c r="I459" s="243">
        <f t="shared" ref="I459" si="350">SUM(I460:I461)</f>
        <v>0</v>
      </c>
      <c r="J459" s="243">
        <f t="shared" ref="J459" si="351">SUM(J460:J461)</f>
        <v>0</v>
      </c>
    </row>
    <row r="460" spans="1:10" s="282" customFormat="1" x14ac:dyDescent="0.2">
      <c r="A460" s="172" t="s">
        <v>649</v>
      </c>
      <c r="B460" s="145" t="s">
        <v>723</v>
      </c>
      <c r="C460" s="145">
        <v>12</v>
      </c>
      <c r="D460" s="146" t="s">
        <v>25</v>
      </c>
      <c r="E460" s="188">
        <v>3233</v>
      </c>
      <c r="F460" s="229" t="s">
        <v>119</v>
      </c>
      <c r="G460" s="221"/>
      <c r="H460" s="223">
        <v>6000</v>
      </c>
      <c r="I460" s="245">
        <v>0</v>
      </c>
      <c r="J460" s="245">
        <v>0</v>
      </c>
    </row>
    <row r="461" spans="1:10" s="282" customFormat="1" x14ac:dyDescent="0.2">
      <c r="A461" s="172" t="s">
        <v>649</v>
      </c>
      <c r="B461" s="145" t="s">
        <v>723</v>
      </c>
      <c r="C461" s="145">
        <v>12</v>
      </c>
      <c r="D461" s="146" t="s">
        <v>25</v>
      </c>
      <c r="E461" s="188">
        <v>3237</v>
      </c>
      <c r="F461" s="229" t="s">
        <v>36</v>
      </c>
      <c r="G461" s="221"/>
      <c r="H461" s="223">
        <v>30000</v>
      </c>
      <c r="I461" s="245">
        <v>0</v>
      </c>
      <c r="J461" s="245">
        <v>0</v>
      </c>
    </row>
    <row r="462" spans="1:10" s="258" customFormat="1" x14ac:dyDescent="0.2">
      <c r="A462" s="335" t="s">
        <v>649</v>
      </c>
      <c r="B462" s="286" t="s">
        <v>723</v>
      </c>
      <c r="C462" s="286">
        <v>12</v>
      </c>
      <c r="D462" s="286"/>
      <c r="E462" s="287">
        <v>41</v>
      </c>
      <c r="F462" s="288"/>
      <c r="G462" s="289"/>
      <c r="H462" s="290">
        <f t="shared" ref="H462:J463" si="352">H463</f>
        <v>30000</v>
      </c>
      <c r="I462" s="290">
        <f t="shared" si="352"/>
        <v>0</v>
      </c>
      <c r="J462" s="290">
        <f t="shared" si="352"/>
        <v>0</v>
      </c>
    </row>
    <row r="463" spans="1:10" s="260" customFormat="1" x14ac:dyDescent="0.2">
      <c r="A463" s="170" t="s">
        <v>649</v>
      </c>
      <c r="B463" s="169" t="s">
        <v>723</v>
      </c>
      <c r="C463" s="169">
        <v>12</v>
      </c>
      <c r="D463" s="185"/>
      <c r="E463" s="187">
        <v>412</v>
      </c>
      <c r="F463" s="231"/>
      <c r="G463" s="157"/>
      <c r="H463" s="243">
        <f t="shared" si="352"/>
        <v>30000</v>
      </c>
      <c r="I463" s="243">
        <f t="shared" ref="I463:J463" si="353">I464</f>
        <v>0</v>
      </c>
      <c r="J463" s="243">
        <f t="shared" si="353"/>
        <v>0</v>
      </c>
    </row>
    <row r="464" spans="1:10" s="258" customFormat="1" ht="15" x14ac:dyDescent="0.2">
      <c r="A464" s="146" t="s">
        <v>649</v>
      </c>
      <c r="B464" s="144" t="s">
        <v>723</v>
      </c>
      <c r="C464" s="144">
        <v>12</v>
      </c>
      <c r="D464" s="146" t="s">
        <v>25</v>
      </c>
      <c r="E464" s="188">
        <v>4126</v>
      </c>
      <c r="F464" s="229" t="s">
        <v>4</v>
      </c>
      <c r="G464" s="164"/>
      <c r="H464" s="223">
        <v>30000</v>
      </c>
      <c r="I464" s="245">
        <v>0</v>
      </c>
      <c r="J464" s="245">
        <v>0</v>
      </c>
    </row>
    <row r="465" spans="1:10" s="258" customFormat="1" x14ac:dyDescent="0.2">
      <c r="A465" s="335" t="s">
        <v>649</v>
      </c>
      <c r="B465" s="286" t="s">
        <v>723</v>
      </c>
      <c r="C465" s="286">
        <v>12</v>
      </c>
      <c r="D465" s="286"/>
      <c r="E465" s="287">
        <v>42</v>
      </c>
      <c r="F465" s="288"/>
      <c r="G465" s="289"/>
      <c r="H465" s="290">
        <f t="shared" ref="H465:J466" si="354">H466</f>
        <v>30000</v>
      </c>
      <c r="I465" s="290">
        <f t="shared" si="354"/>
        <v>0</v>
      </c>
      <c r="J465" s="290">
        <f t="shared" si="354"/>
        <v>0</v>
      </c>
    </row>
    <row r="466" spans="1:10" s="260" customFormat="1" x14ac:dyDescent="0.2">
      <c r="A466" s="170" t="s">
        <v>649</v>
      </c>
      <c r="B466" s="169" t="s">
        <v>723</v>
      </c>
      <c r="C466" s="169">
        <v>12</v>
      </c>
      <c r="D466" s="185"/>
      <c r="E466" s="187">
        <v>426</v>
      </c>
      <c r="F466" s="231"/>
      <c r="G466" s="157"/>
      <c r="H466" s="243">
        <f t="shared" si="354"/>
        <v>30000</v>
      </c>
      <c r="I466" s="243">
        <f t="shared" ref="I466:J466" si="355">I467</f>
        <v>0</v>
      </c>
      <c r="J466" s="243">
        <f t="shared" si="355"/>
        <v>0</v>
      </c>
    </row>
    <row r="467" spans="1:10" s="282" customFormat="1" x14ac:dyDescent="0.2">
      <c r="A467" s="146" t="s">
        <v>649</v>
      </c>
      <c r="B467" s="144" t="s">
        <v>723</v>
      </c>
      <c r="C467" s="144">
        <v>12</v>
      </c>
      <c r="D467" s="146" t="s">
        <v>25</v>
      </c>
      <c r="E467" s="188">
        <v>4262</v>
      </c>
      <c r="F467" s="229" t="s">
        <v>135</v>
      </c>
      <c r="G467" s="221"/>
      <c r="H467" s="223">
        <v>30000</v>
      </c>
      <c r="I467" s="245">
        <v>0</v>
      </c>
      <c r="J467" s="245">
        <v>0</v>
      </c>
    </row>
    <row r="468" spans="1:10" s="258" customFormat="1" x14ac:dyDescent="0.2">
      <c r="A468" s="335" t="s">
        <v>649</v>
      </c>
      <c r="B468" s="286" t="s">
        <v>723</v>
      </c>
      <c r="C468" s="286">
        <v>559</v>
      </c>
      <c r="D468" s="286"/>
      <c r="E468" s="287">
        <v>31</v>
      </c>
      <c r="F468" s="288"/>
      <c r="G468" s="289"/>
      <c r="H468" s="290">
        <f t="shared" ref="H468" si="356">H469+H471</f>
        <v>100000</v>
      </c>
      <c r="I468" s="290">
        <f t="shared" ref="I468" si="357">I469+I471</f>
        <v>0</v>
      </c>
      <c r="J468" s="290">
        <f t="shared" ref="J468" si="358">J469+J471</f>
        <v>0</v>
      </c>
    </row>
    <row r="469" spans="1:10" s="260" customFormat="1" x14ac:dyDescent="0.2">
      <c r="A469" s="185" t="s">
        <v>649</v>
      </c>
      <c r="B469" s="168" t="s">
        <v>723</v>
      </c>
      <c r="C469" s="168">
        <v>559</v>
      </c>
      <c r="D469" s="185"/>
      <c r="E469" s="187">
        <v>311</v>
      </c>
      <c r="F469" s="231"/>
      <c r="G469" s="157"/>
      <c r="H469" s="243">
        <f t="shared" ref="H469:J469" si="359">H470</f>
        <v>85000</v>
      </c>
      <c r="I469" s="243">
        <f t="shared" si="359"/>
        <v>0</v>
      </c>
      <c r="J469" s="243">
        <f t="shared" si="359"/>
        <v>0</v>
      </c>
    </row>
    <row r="470" spans="1:10" s="244" customFormat="1" x14ac:dyDescent="0.2">
      <c r="A470" s="146" t="s">
        <v>649</v>
      </c>
      <c r="B470" s="144" t="s">
        <v>723</v>
      </c>
      <c r="C470" s="144">
        <v>559</v>
      </c>
      <c r="D470" s="146" t="s">
        <v>25</v>
      </c>
      <c r="E470" s="188">
        <v>3111</v>
      </c>
      <c r="F470" s="229" t="s">
        <v>19</v>
      </c>
      <c r="G470" s="221"/>
      <c r="H470" s="223">
        <v>85000</v>
      </c>
      <c r="I470" s="245">
        <v>0</v>
      </c>
      <c r="J470" s="245">
        <v>0</v>
      </c>
    </row>
    <row r="471" spans="1:10" s="260" customFormat="1" x14ac:dyDescent="0.2">
      <c r="A471" s="185" t="s">
        <v>649</v>
      </c>
      <c r="B471" s="168" t="s">
        <v>723</v>
      </c>
      <c r="C471" s="168">
        <v>559</v>
      </c>
      <c r="D471" s="185"/>
      <c r="E471" s="187">
        <v>313</v>
      </c>
      <c r="F471" s="231"/>
      <c r="G471" s="157"/>
      <c r="H471" s="243">
        <f t="shared" ref="H471:J471" si="360">SUM(H472)</f>
        <v>15000</v>
      </c>
      <c r="I471" s="243">
        <f t="shared" si="360"/>
        <v>0</v>
      </c>
      <c r="J471" s="243">
        <f t="shared" si="360"/>
        <v>0</v>
      </c>
    </row>
    <row r="472" spans="1:10" s="244" customFormat="1" x14ac:dyDescent="0.2">
      <c r="A472" s="146" t="s">
        <v>649</v>
      </c>
      <c r="B472" s="144" t="s">
        <v>723</v>
      </c>
      <c r="C472" s="144">
        <v>559</v>
      </c>
      <c r="D472" s="146" t="s">
        <v>25</v>
      </c>
      <c r="E472" s="188">
        <v>3132</v>
      </c>
      <c r="F472" s="229" t="s">
        <v>280</v>
      </c>
      <c r="G472" s="221"/>
      <c r="H472" s="223">
        <v>15000</v>
      </c>
      <c r="I472" s="245">
        <v>0</v>
      </c>
      <c r="J472" s="245">
        <v>0</v>
      </c>
    </row>
    <row r="473" spans="1:10" s="258" customFormat="1" x14ac:dyDescent="0.2">
      <c r="A473" s="335" t="s">
        <v>649</v>
      </c>
      <c r="B473" s="286" t="s">
        <v>723</v>
      </c>
      <c r="C473" s="286">
        <v>559</v>
      </c>
      <c r="D473" s="286"/>
      <c r="E473" s="287">
        <v>32</v>
      </c>
      <c r="F473" s="288"/>
      <c r="G473" s="289"/>
      <c r="H473" s="290">
        <f t="shared" ref="H473" si="361">H474+H476+H478</f>
        <v>323000</v>
      </c>
      <c r="I473" s="290">
        <f t="shared" ref="I473" si="362">I474+I476+I478</f>
        <v>0</v>
      </c>
      <c r="J473" s="290">
        <f t="shared" ref="J473" si="363">J474+J476+J478</f>
        <v>0</v>
      </c>
    </row>
    <row r="474" spans="1:10" s="260" customFormat="1" x14ac:dyDescent="0.2">
      <c r="A474" s="185" t="s">
        <v>649</v>
      </c>
      <c r="B474" s="168" t="s">
        <v>723</v>
      </c>
      <c r="C474" s="168">
        <v>559</v>
      </c>
      <c r="D474" s="185"/>
      <c r="E474" s="187">
        <v>321</v>
      </c>
      <c r="F474" s="231"/>
      <c r="G474" s="157"/>
      <c r="H474" s="243">
        <f t="shared" ref="H474:J474" si="364">H475</f>
        <v>85000</v>
      </c>
      <c r="I474" s="243">
        <f t="shared" si="364"/>
        <v>0</v>
      </c>
      <c r="J474" s="243">
        <f t="shared" si="364"/>
        <v>0</v>
      </c>
    </row>
    <row r="475" spans="1:10" s="244" customFormat="1" x14ac:dyDescent="0.2">
      <c r="A475" s="146" t="s">
        <v>649</v>
      </c>
      <c r="B475" s="144" t="s">
        <v>723</v>
      </c>
      <c r="C475" s="144">
        <v>559</v>
      </c>
      <c r="D475" s="146" t="s">
        <v>25</v>
      </c>
      <c r="E475" s="188">
        <v>3211</v>
      </c>
      <c r="F475" s="229" t="s">
        <v>110</v>
      </c>
      <c r="G475" s="221"/>
      <c r="H475" s="223">
        <v>85000</v>
      </c>
      <c r="I475" s="245">
        <v>0</v>
      </c>
      <c r="J475" s="245">
        <v>0</v>
      </c>
    </row>
    <row r="476" spans="1:10" s="260" customFormat="1" x14ac:dyDescent="0.2">
      <c r="A476" s="185" t="s">
        <v>649</v>
      </c>
      <c r="B476" s="168" t="s">
        <v>723</v>
      </c>
      <c r="C476" s="168">
        <v>559</v>
      </c>
      <c r="D476" s="185"/>
      <c r="E476" s="187">
        <v>322</v>
      </c>
      <c r="F476" s="231"/>
      <c r="G476" s="157"/>
      <c r="H476" s="243">
        <f t="shared" ref="H476:J476" si="365">H477</f>
        <v>34000</v>
      </c>
      <c r="I476" s="243">
        <f t="shared" si="365"/>
        <v>0</v>
      </c>
      <c r="J476" s="243">
        <f t="shared" si="365"/>
        <v>0</v>
      </c>
    </row>
    <row r="477" spans="1:10" s="244" customFormat="1" x14ac:dyDescent="0.2">
      <c r="A477" s="146" t="s">
        <v>649</v>
      </c>
      <c r="B477" s="144" t="s">
        <v>723</v>
      </c>
      <c r="C477" s="144">
        <v>559</v>
      </c>
      <c r="D477" s="146" t="s">
        <v>25</v>
      </c>
      <c r="E477" s="188">
        <v>3223</v>
      </c>
      <c r="F477" s="229" t="s">
        <v>115</v>
      </c>
      <c r="G477" s="221"/>
      <c r="H477" s="223">
        <v>34000</v>
      </c>
      <c r="I477" s="245">
        <v>0</v>
      </c>
      <c r="J477" s="245">
        <v>0</v>
      </c>
    </row>
    <row r="478" spans="1:10" s="260" customFormat="1" x14ac:dyDescent="0.2">
      <c r="A478" s="185" t="s">
        <v>649</v>
      </c>
      <c r="B478" s="168" t="s">
        <v>723</v>
      </c>
      <c r="C478" s="168">
        <v>559</v>
      </c>
      <c r="D478" s="185"/>
      <c r="E478" s="187">
        <v>323</v>
      </c>
      <c r="F478" s="231"/>
      <c r="G478" s="157"/>
      <c r="H478" s="243">
        <f t="shared" ref="H478" si="366">SUM(H479:H480)</f>
        <v>204000</v>
      </c>
      <c r="I478" s="243">
        <f t="shared" ref="I478" si="367">SUM(I479:I480)</f>
        <v>0</v>
      </c>
      <c r="J478" s="243">
        <f t="shared" ref="J478" si="368">SUM(J479:J480)</f>
        <v>0</v>
      </c>
    </row>
    <row r="479" spans="1:10" s="244" customFormat="1" x14ac:dyDescent="0.2">
      <c r="A479" s="146" t="s">
        <v>649</v>
      </c>
      <c r="B479" s="144" t="s">
        <v>723</v>
      </c>
      <c r="C479" s="144">
        <v>559</v>
      </c>
      <c r="D479" s="146" t="s">
        <v>25</v>
      </c>
      <c r="E479" s="188">
        <v>3233</v>
      </c>
      <c r="F479" s="229" t="s">
        <v>119</v>
      </c>
      <c r="G479" s="221"/>
      <c r="H479" s="223">
        <v>34000</v>
      </c>
      <c r="I479" s="245">
        <v>0</v>
      </c>
      <c r="J479" s="245">
        <v>0</v>
      </c>
    </row>
    <row r="480" spans="1:10" s="244" customFormat="1" x14ac:dyDescent="0.2">
      <c r="A480" s="146" t="s">
        <v>649</v>
      </c>
      <c r="B480" s="144" t="s">
        <v>723</v>
      </c>
      <c r="C480" s="144">
        <v>559</v>
      </c>
      <c r="D480" s="146" t="s">
        <v>25</v>
      </c>
      <c r="E480" s="188">
        <v>3237</v>
      </c>
      <c r="F480" s="229" t="s">
        <v>36</v>
      </c>
      <c r="G480" s="221"/>
      <c r="H480" s="223">
        <v>170000</v>
      </c>
      <c r="I480" s="245">
        <v>0</v>
      </c>
      <c r="J480" s="245">
        <v>0</v>
      </c>
    </row>
    <row r="481" spans="1:10" s="258" customFormat="1" x14ac:dyDescent="0.2">
      <c r="A481" s="335" t="s">
        <v>649</v>
      </c>
      <c r="B481" s="286" t="s">
        <v>723</v>
      </c>
      <c r="C481" s="286">
        <v>559</v>
      </c>
      <c r="D481" s="286"/>
      <c r="E481" s="287">
        <v>41</v>
      </c>
      <c r="F481" s="288"/>
      <c r="G481" s="289"/>
      <c r="H481" s="290">
        <f t="shared" ref="H481:J482" si="369">H482</f>
        <v>170000</v>
      </c>
      <c r="I481" s="290">
        <f t="shared" si="369"/>
        <v>0</v>
      </c>
      <c r="J481" s="290">
        <f t="shared" si="369"/>
        <v>0</v>
      </c>
    </row>
    <row r="482" spans="1:10" s="260" customFormat="1" x14ac:dyDescent="0.2">
      <c r="A482" s="170" t="s">
        <v>649</v>
      </c>
      <c r="B482" s="169" t="s">
        <v>723</v>
      </c>
      <c r="C482" s="169">
        <v>559</v>
      </c>
      <c r="D482" s="185"/>
      <c r="E482" s="187">
        <v>412</v>
      </c>
      <c r="F482" s="231"/>
      <c r="G482" s="157"/>
      <c r="H482" s="243">
        <f t="shared" si="369"/>
        <v>170000</v>
      </c>
      <c r="I482" s="243">
        <f t="shared" si="369"/>
        <v>0</v>
      </c>
      <c r="J482" s="243">
        <f t="shared" si="369"/>
        <v>0</v>
      </c>
    </row>
    <row r="483" spans="1:10" ht="15" x14ac:dyDescent="0.2">
      <c r="A483" s="146" t="s">
        <v>649</v>
      </c>
      <c r="B483" s="144" t="s">
        <v>723</v>
      </c>
      <c r="C483" s="144">
        <v>559</v>
      </c>
      <c r="D483" s="146" t="s">
        <v>25</v>
      </c>
      <c r="E483" s="188">
        <v>4126</v>
      </c>
      <c r="F483" s="229" t="s">
        <v>4</v>
      </c>
      <c r="G483" s="164"/>
      <c r="H483" s="223">
        <v>170000</v>
      </c>
      <c r="I483" s="245">
        <v>0</v>
      </c>
      <c r="J483" s="245">
        <v>0</v>
      </c>
    </row>
    <row r="484" spans="1:10" s="258" customFormat="1" x14ac:dyDescent="0.2">
      <c r="A484" s="335" t="s">
        <v>649</v>
      </c>
      <c r="B484" s="286" t="s">
        <v>723</v>
      </c>
      <c r="C484" s="286">
        <v>559</v>
      </c>
      <c r="D484" s="286"/>
      <c r="E484" s="287">
        <v>42</v>
      </c>
      <c r="F484" s="288"/>
      <c r="G484" s="289"/>
      <c r="H484" s="290">
        <f t="shared" ref="H484:J485" si="370">H485</f>
        <v>170000</v>
      </c>
      <c r="I484" s="290">
        <f t="shared" si="370"/>
        <v>0</v>
      </c>
      <c r="J484" s="290">
        <f t="shared" si="370"/>
        <v>0</v>
      </c>
    </row>
    <row r="485" spans="1:10" s="260" customFormat="1" x14ac:dyDescent="0.2">
      <c r="A485" s="170" t="s">
        <v>649</v>
      </c>
      <c r="B485" s="169" t="s">
        <v>723</v>
      </c>
      <c r="C485" s="169">
        <v>559</v>
      </c>
      <c r="D485" s="185"/>
      <c r="E485" s="187">
        <v>426</v>
      </c>
      <c r="F485" s="231"/>
      <c r="G485" s="157"/>
      <c r="H485" s="243">
        <f t="shared" si="370"/>
        <v>170000</v>
      </c>
      <c r="I485" s="243">
        <f t="shared" si="370"/>
        <v>0</v>
      </c>
      <c r="J485" s="243">
        <f t="shared" si="370"/>
        <v>0</v>
      </c>
    </row>
    <row r="486" spans="1:10" s="244" customFormat="1" x14ac:dyDescent="0.2">
      <c r="A486" s="146" t="s">
        <v>649</v>
      </c>
      <c r="B486" s="144" t="s">
        <v>723</v>
      </c>
      <c r="C486" s="144">
        <v>559</v>
      </c>
      <c r="D486" s="146" t="s">
        <v>25</v>
      </c>
      <c r="E486" s="188">
        <v>4262</v>
      </c>
      <c r="F486" s="229" t="s">
        <v>135</v>
      </c>
      <c r="G486" s="221"/>
      <c r="H486" s="223">
        <v>170000</v>
      </c>
      <c r="I486" s="245">
        <v>0</v>
      </c>
      <c r="J486" s="245">
        <v>0</v>
      </c>
    </row>
    <row r="487" spans="1:10" s="258" customFormat="1" ht="63" x14ac:dyDescent="0.2">
      <c r="A487" s="391" t="s">
        <v>649</v>
      </c>
      <c r="B487" s="297" t="s">
        <v>725</v>
      </c>
      <c r="C487" s="297"/>
      <c r="D487" s="297"/>
      <c r="E487" s="298"/>
      <c r="F487" s="300" t="s">
        <v>724</v>
      </c>
      <c r="G487" s="301" t="s">
        <v>691</v>
      </c>
      <c r="H487" s="302">
        <f t="shared" ref="H487" si="371">H488+H493+H498+H507+H512</f>
        <v>437000</v>
      </c>
      <c r="I487" s="302">
        <f t="shared" ref="I487" si="372">I488+I493+I498+I507+I512</f>
        <v>0</v>
      </c>
      <c r="J487" s="302">
        <f t="shared" ref="J487" si="373">J488+J493+J498+J507+J512</f>
        <v>0</v>
      </c>
    </row>
    <row r="488" spans="1:10" s="258" customFormat="1" x14ac:dyDescent="0.2">
      <c r="A488" s="335" t="s">
        <v>649</v>
      </c>
      <c r="B488" s="286" t="s">
        <v>725</v>
      </c>
      <c r="C488" s="286">
        <v>11</v>
      </c>
      <c r="D488" s="286"/>
      <c r="E488" s="287">
        <v>32</v>
      </c>
      <c r="F488" s="288"/>
      <c r="G488" s="289"/>
      <c r="H488" s="290">
        <f t="shared" ref="H488" si="374">H489+H491</f>
        <v>50000</v>
      </c>
      <c r="I488" s="290">
        <f t="shared" ref="I488" si="375">I489+I491</f>
        <v>0</v>
      </c>
      <c r="J488" s="290">
        <f t="shared" ref="J488" si="376">J489+J491</f>
        <v>0</v>
      </c>
    </row>
    <row r="489" spans="1:10" s="260" customFormat="1" x14ac:dyDescent="0.2">
      <c r="A489" s="170" t="s">
        <v>649</v>
      </c>
      <c r="B489" s="169" t="s">
        <v>725</v>
      </c>
      <c r="C489" s="169">
        <v>11</v>
      </c>
      <c r="D489" s="185"/>
      <c r="E489" s="187">
        <v>321</v>
      </c>
      <c r="F489" s="231"/>
      <c r="G489" s="157"/>
      <c r="H489" s="243">
        <f t="shared" ref="H489:J489" si="377">H490</f>
        <v>20000</v>
      </c>
      <c r="I489" s="243">
        <f t="shared" si="377"/>
        <v>0</v>
      </c>
      <c r="J489" s="243">
        <f t="shared" si="377"/>
        <v>0</v>
      </c>
    </row>
    <row r="490" spans="1:10" s="282" customFormat="1" x14ac:dyDescent="0.2">
      <c r="A490" s="172" t="s">
        <v>649</v>
      </c>
      <c r="B490" s="145" t="s">
        <v>725</v>
      </c>
      <c r="C490" s="145">
        <v>11</v>
      </c>
      <c r="D490" s="146" t="s">
        <v>25</v>
      </c>
      <c r="E490" s="188">
        <v>3211</v>
      </c>
      <c r="F490" s="229" t="s">
        <v>110</v>
      </c>
      <c r="G490" s="221"/>
      <c r="H490" s="223">
        <v>20000</v>
      </c>
      <c r="I490" s="245">
        <v>0</v>
      </c>
      <c r="J490" s="245">
        <v>0</v>
      </c>
    </row>
    <row r="491" spans="1:10" s="282" customFormat="1" x14ac:dyDescent="0.2">
      <c r="A491" s="253" t="s">
        <v>649</v>
      </c>
      <c r="B491" s="251" t="s">
        <v>725</v>
      </c>
      <c r="C491" s="251">
        <v>11</v>
      </c>
      <c r="D491" s="207"/>
      <c r="E491" s="204">
        <v>323</v>
      </c>
      <c r="F491" s="232"/>
      <c r="G491" s="242"/>
      <c r="H491" s="243">
        <f t="shared" ref="H491:J491" si="378">H492</f>
        <v>30000</v>
      </c>
      <c r="I491" s="243">
        <f t="shared" si="378"/>
        <v>0</v>
      </c>
      <c r="J491" s="243">
        <f t="shared" si="378"/>
        <v>0</v>
      </c>
    </row>
    <row r="492" spans="1:10" s="282" customFormat="1" x14ac:dyDescent="0.2">
      <c r="A492" s="172" t="s">
        <v>649</v>
      </c>
      <c r="B492" s="145" t="s">
        <v>725</v>
      </c>
      <c r="C492" s="145">
        <v>11</v>
      </c>
      <c r="D492" s="146" t="s">
        <v>25</v>
      </c>
      <c r="E492" s="188">
        <v>3237</v>
      </c>
      <c r="F492" s="229" t="s">
        <v>36</v>
      </c>
      <c r="G492" s="221"/>
      <c r="H492" s="223">
        <v>30000</v>
      </c>
      <c r="I492" s="245">
        <v>0</v>
      </c>
      <c r="J492" s="245">
        <v>0</v>
      </c>
    </row>
    <row r="493" spans="1:10" s="258" customFormat="1" x14ac:dyDescent="0.2">
      <c r="A493" s="335" t="s">
        <v>649</v>
      </c>
      <c r="B493" s="286" t="s">
        <v>725</v>
      </c>
      <c r="C493" s="286">
        <v>12</v>
      </c>
      <c r="D493" s="286"/>
      <c r="E493" s="287">
        <v>31</v>
      </c>
      <c r="F493" s="288"/>
      <c r="G493" s="289"/>
      <c r="H493" s="290">
        <f t="shared" ref="H493" si="379">H494+H496</f>
        <v>18000</v>
      </c>
      <c r="I493" s="290">
        <f t="shared" ref="I493" si="380">I494+I496</f>
        <v>0</v>
      </c>
      <c r="J493" s="290">
        <f t="shared" ref="J493" si="381">J494+J496</f>
        <v>0</v>
      </c>
    </row>
    <row r="494" spans="1:10" s="260" customFormat="1" x14ac:dyDescent="0.2">
      <c r="A494" s="170" t="s">
        <v>649</v>
      </c>
      <c r="B494" s="169" t="s">
        <v>725</v>
      </c>
      <c r="C494" s="169">
        <v>12</v>
      </c>
      <c r="D494" s="185"/>
      <c r="E494" s="187">
        <v>311</v>
      </c>
      <c r="F494" s="231"/>
      <c r="G494" s="157"/>
      <c r="H494" s="243">
        <f t="shared" ref="H494:J494" si="382">H495</f>
        <v>15000</v>
      </c>
      <c r="I494" s="243">
        <f t="shared" si="382"/>
        <v>0</v>
      </c>
      <c r="J494" s="243">
        <f t="shared" si="382"/>
        <v>0</v>
      </c>
    </row>
    <row r="495" spans="1:10" s="282" customFormat="1" x14ac:dyDescent="0.2">
      <c r="A495" s="172" t="s">
        <v>649</v>
      </c>
      <c r="B495" s="145" t="s">
        <v>725</v>
      </c>
      <c r="C495" s="145">
        <v>12</v>
      </c>
      <c r="D495" s="146" t="s">
        <v>25</v>
      </c>
      <c r="E495" s="188">
        <v>3111</v>
      </c>
      <c r="F495" s="229" t="s">
        <v>19</v>
      </c>
      <c r="G495" s="221"/>
      <c r="H495" s="223">
        <v>15000</v>
      </c>
      <c r="I495" s="245">
        <v>0</v>
      </c>
      <c r="J495" s="245">
        <v>0</v>
      </c>
    </row>
    <row r="496" spans="1:10" s="282" customFormat="1" x14ac:dyDescent="0.2">
      <c r="A496" s="253" t="s">
        <v>649</v>
      </c>
      <c r="B496" s="251" t="s">
        <v>725</v>
      </c>
      <c r="C496" s="251">
        <v>12</v>
      </c>
      <c r="D496" s="207"/>
      <c r="E496" s="204">
        <v>313</v>
      </c>
      <c r="F496" s="232"/>
      <c r="G496" s="242"/>
      <c r="H496" s="243">
        <f t="shared" ref="H496:J496" si="383">H497</f>
        <v>3000</v>
      </c>
      <c r="I496" s="243">
        <f t="shared" si="383"/>
        <v>0</v>
      </c>
      <c r="J496" s="243">
        <f t="shared" si="383"/>
        <v>0</v>
      </c>
    </row>
    <row r="497" spans="1:10" s="282" customFormat="1" x14ac:dyDescent="0.2">
      <c r="A497" s="172" t="s">
        <v>649</v>
      </c>
      <c r="B497" s="145" t="s">
        <v>725</v>
      </c>
      <c r="C497" s="145">
        <v>12</v>
      </c>
      <c r="D497" s="146" t="s">
        <v>25</v>
      </c>
      <c r="E497" s="188">
        <v>3132</v>
      </c>
      <c r="F497" s="229" t="s">
        <v>280</v>
      </c>
      <c r="G497" s="221"/>
      <c r="H497" s="223">
        <v>3000</v>
      </c>
      <c r="I497" s="245">
        <v>0</v>
      </c>
      <c r="J497" s="245">
        <v>0</v>
      </c>
    </row>
    <row r="498" spans="1:10" s="258" customFormat="1" x14ac:dyDescent="0.2">
      <c r="A498" s="335" t="s">
        <v>649</v>
      </c>
      <c r="B498" s="286" t="s">
        <v>725</v>
      </c>
      <c r="C498" s="286">
        <v>12</v>
      </c>
      <c r="D498" s="286"/>
      <c r="E498" s="287">
        <v>32</v>
      </c>
      <c r="F498" s="288"/>
      <c r="G498" s="289"/>
      <c r="H498" s="290">
        <f t="shared" ref="H498" si="384">H499+H501+H503</f>
        <v>34000</v>
      </c>
      <c r="I498" s="290">
        <f t="shared" ref="I498" si="385">I499+I501+I503</f>
        <v>0</v>
      </c>
      <c r="J498" s="290">
        <f t="shared" ref="J498" si="386">J499+J501+J503</f>
        <v>0</v>
      </c>
    </row>
    <row r="499" spans="1:10" s="260" customFormat="1" x14ac:dyDescent="0.2">
      <c r="A499" s="170" t="s">
        <v>649</v>
      </c>
      <c r="B499" s="169" t="s">
        <v>725</v>
      </c>
      <c r="C499" s="169">
        <v>12</v>
      </c>
      <c r="D499" s="185"/>
      <c r="E499" s="187">
        <v>321</v>
      </c>
      <c r="F499" s="231"/>
      <c r="G499" s="157"/>
      <c r="H499" s="243">
        <f t="shared" ref="H499:J499" si="387">H500</f>
        <v>5000</v>
      </c>
      <c r="I499" s="243">
        <f t="shared" si="387"/>
        <v>0</v>
      </c>
      <c r="J499" s="243">
        <f t="shared" si="387"/>
        <v>0</v>
      </c>
    </row>
    <row r="500" spans="1:10" s="282" customFormat="1" x14ac:dyDescent="0.2">
      <c r="A500" s="172" t="s">
        <v>649</v>
      </c>
      <c r="B500" s="145" t="s">
        <v>725</v>
      </c>
      <c r="C500" s="145">
        <v>12</v>
      </c>
      <c r="D500" s="146" t="s">
        <v>25</v>
      </c>
      <c r="E500" s="188">
        <v>3211</v>
      </c>
      <c r="F500" s="229" t="s">
        <v>110</v>
      </c>
      <c r="G500" s="221"/>
      <c r="H500" s="223">
        <v>5000</v>
      </c>
      <c r="I500" s="245">
        <v>0</v>
      </c>
      <c r="J500" s="245">
        <v>0</v>
      </c>
    </row>
    <row r="501" spans="1:10" s="282" customFormat="1" x14ac:dyDescent="0.2">
      <c r="A501" s="253" t="s">
        <v>649</v>
      </c>
      <c r="B501" s="251" t="s">
        <v>725</v>
      </c>
      <c r="C501" s="251">
        <v>12</v>
      </c>
      <c r="D501" s="207"/>
      <c r="E501" s="204">
        <v>322</v>
      </c>
      <c r="F501" s="232"/>
      <c r="G501" s="242"/>
      <c r="H501" s="243">
        <f t="shared" ref="H501:J501" si="388">H502</f>
        <v>4000</v>
      </c>
      <c r="I501" s="243">
        <f t="shared" si="388"/>
        <v>0</v>
      </c>
      <c r="J501" s="243">
        <f t="shared" si="388"/>
        <v>0</v>
      </c>
    </row>
    <row r="502" spans="1:10" s="282" customFormat="1" x14ac:dyDescent="0.2">
      <c r="A502" s="172" t="s">
        <v>649</v>
      </c>
      <c r="B502" s="145" t="s">
        <v>725</v>
      </c>
      <c r="C502" s="145">
        <v>12</v>
      </c>
      <c r="D502" s="146" t="s">
        <v>25</v>
      </c>
      <c r="E502" s="188">
        <v>3223</v>
      </c>
      <c r="F502" s="229" t="s">
        <v>115</v>
      </c>
      <c r="G502" s="221"/>
      <c r="H502" s="223">
        <v>4000</v>
      </c>
      <c r="I502" s="245">
        <v>0</v>
      </c>
      <c r="J502" s="245">
        <v>0</v>
      </c>
    </row>
    <row r="503" spans="1:10" s="282" customFormat="1" x14ac:dyDescent="0.2">
      <c r="A503" s="253" t="s">
        <v>649</v>
      </c>
      <c r="B503" s="251" t="s">
        <v>725</v>
      </c>
      <c r="C503" s="251">
        <v>12</v>
      </c>
      <c r="D503" s="207"/>
      <c r="E503" s="204">
        <v>323</v>
      </c>
      <c r="F503" s="232"/>
      <c r="G503" s="242"/>
      <c r="H503" s="243">
        <f t="shared" ref="H503" si="389">H504+H505+H506</f>
        <v>25000</v>
      </c>
      <c r="I503" s="243">
        <f t="shared" ref="I503" si="390">I504+I505+I506</f>
        <v>0</v>
      </c>
      <c r="J503" s="243">
        <f t="shared" ref="J503" si="391">J504+J505+J506</f>
        <v>0</v>
      </c>
    </row>
    <row r="504" spans="1:10" s="282" customFormat="1" x14ac:dyDescent="0.2">
      <c r="A504" s="172" t="s">
        <v>649</v>
      </c>
      <c r="B504" s="145" t="s">
        <v>725</v>
      </c>
      <c r="C504" s="145">
        <v>12</v>
      </c>
      <c r="D504" s="146" t="s">
        <v>25</v>
      </c>
      <c r="E504" s="188">
        <v>3233</v>
      </c>
      <c r="F504" s="229" t="s">
        <v>119</v>
      </c>
      <c r="G504" s="221"/>
      <c r="H504" s="223">
        <v>15000</v>
      </c>
      <c r="I504" s="245">
        <v>0</v>
      </c>
      <c r="J504" s="245">
        <v>0</v>
      </c>
    </row>
    <row r="505" spans="1:10" s="282" customFormat="1" x14ac:dyDescent="0.2">
      <c r="A505" s="172" t="s">
        <v>649</v>
      </c>
      <c r="B505" s="145" t="s">
        <v>725</v>
      </c>
      <c r="C505" s="145">
        <v>12</v>
      </c>
      <c r="D505" s="146" t="s">
        <v>25</v>
      </c>
      <c r="E505" s="188">
        <v>3237</v>
      </c>
      <c r="F505" s="229" t="s">
        <v>36</v>
      </c>
      <c r="G505" s="221"/>
      <c r="H505" s="223">
        <v>5000</v>
      </c>
      <c r="I505" s="245">
        <v>0</v>
      </c>
      <c r="J505" s="245">
        <v>0</v>
      </c>
    </row>
    <row r="506" spans="1:10" s="282" customFormat="1" x14ac:dyDescent="0.2">
      <c r="A506" s="172" t="s">
        <v>649</v>
      </c>
      <c r="B506" s="145" t="s">
        <v>725</v>
      </c>
      <c r="C506" s="145">
        <v>12</v>
      </c>
      <c r="D506" s="146" t="s">
        <v>25</v>
      </c>
      <c r="E506" s="188">
        <v>3238</v>
      </c>
      <c r="F506" s="229" t="s">
        <v>122</v>
      </c>
      <c r="G506" s="221"/>
      <c r="H506" s="223">
        <v>5000</v>
      </c>
      <c r="I506" s="245">
        <v>0</v>
      </c>
      <c r="J506" s="245">
        <v>0</v>
      </c>
    </row>
    <row r="507" spans="1:10" s="258" customFormat="1" x14ac:dyDescent="0.2">
      <c r="A507" s="335" t="s">
        <v>649</v>
      </c>
      <c r="B507" s="286" t="s">
        <v>725</v>
      </c>
      <c r="C507" s="286">
        <v>559</v>
      </c>
      <c r="D507" s="286"/>
      <c r="E507" s="287">
        <v>31</v>
      </c>
      <c r="F507" s="288"/>
      <c r="G507" s="289"/>
      <c r="H507" s="290">
        <f t="shared" ref="H507" si="392">H508+H510</f>
        <v>100000</v>
      </c>
      <c r="I507" s="290">
        <f t="shared" ref="I507" si="393">I508+I510</f>
        <v>0</v>
      </c>
      <c r="J507" s="290">
        <f t="shared" ref="J507" si="394">J508+J510</f>
        <v>0</v>
      </c>
    </row>
    <row r="508" spans="1:10" s="260" customFormat="1" x14ac:dyDescent="0.2">
      <c r="A508" s="185" t="s">
        <v>649</v>
      </c>
      <c r="B508" s="168" t="s">
        <v>725</v>
      </c>
      <c r="C508" s="168">
        <v>559</v>
      </c>
      <c r="D508" s="185"/>
      <c r="E508" s="187">
        <v>311</v>
      </c>
      <c r="F508" s="231"/>
      <c r="G508" s="157"/>
      <c r="H508" s="243">
        <f t="shared" ref="H508:J508" si="395">H509</f>
        <v>85000</v>
      </c>
      <c r="I508" s="243">
        <f t="shared" si="395"/>
        <v>0</v>
      </c>
      <c r="J508" s="243">
        <f t="shared" si="395"/>
        <v>0</v>
      </c>
    </row>
    <row r="509" spans="1:10" s="244" customFormat="1" x14ac:dyDescent="0.2">
      <c r="A509" s="146" t="s">
        <v>649</v>
      </c>
      <c r="B509" s="144" t="s">
        <v>725</v>
      </c>
      <c r="C509" s="144">
        <v>559</v>
      </c>
      <c r="D509" s="146" t="s">
        <v>25</v>
      </c>
      <c r="E509" s="188">
        <v>3111</v>
      </c>
      <c r="F509" s="229" t="s">
        <v>19</v>
      </c>
      <c r="G509" s="221"/>
      <c r="H509" s="223">
        <v>85000</v>
      </c>
      <c r="I509" s="245">
        <v>0</v>
      </c>
      <c r="J509" s="245">
        <v>0</v>
      </c>
    </row>
    <row r="510" spans="1:10" s="260" customFormat="1" x14ac:dyDescent="0.2">
      <c r="A510" s="185" t="s">
        <v>649</v>
      </c>
      <c r="B510" s="168" t="s">
        <v>725</v>
      </c>
      <c r="C510" s="168">
        <v>559</v>
      </c>
      <c r="D510" s="185"/>
      <c r="E510" s="187">
        <v>313</v>
      </c>
      <c r="F510" s="231"/>
      <c r="G510" s="157"/>
      <c r="H510" s="243">
        <f t="shared" ref="H510:J510" si="396">SUM(H511)</f>
        <v>15000</v>
      </c>
      <c r="I510" s="243">
        <f t="shared" si="396"/>
        <v>0</v>
      </c>
      <c r="J510" s="243">
        <f t="shared" si="396"/>
        <v>0</v>
      </c>
    </row>
    <row r="511" spans="1:10" s="244" customFormat="1" x14ac:dyDescent="0.2">
      <c r="A511" s="146" t="s">
        <v>649</v>
      </c>
      <c r="B511" s="144" t="s">
        <v>725</v>
      </c>
      <c r="C511" s="144">
        <v>559</v>
      </c>
      <c r="D511" s="146" t="s">
        <v>25</v>
      </c>
      <c r="E511" s="188">
        <v>3132</v>
      </c>
      <c r="F511" s="229" t="s">
        <v>280</v>
      </c>
      <c r="G511" s="221"/>
      <c r="H511" s="223">
        <v>15000</v>
      </c>
      <c r="I511" s="245">
        <v>0</v>
      </c>
      <c r="J511" s="245">
        <v>0</v>
      </c>
    </row>
    <row r="512" spans="1:10" s="258" customFormat="1" x14ac:dyDescent="0.2">
      <c r="A512" s="335" t="s">
        <v>649</v>
      </c>
      <c r="B512" s="286" t="s">
        <v>725</v>
      </c>
      <c r="C512" s="286">
        <v>559</v>
      </c>
      <c r="D512" s="286"/>
      <c r="E512" s="287">
        <v>32</v>
      </c>
      <c r="F512" s="288"/>
      <c r="G512" s="289"/>
      <c r="H512" s="290">
        <f t="shared" ref="H512" si="397">H513+H515+H517</f>
        <v>235000</v>
      </c>
      <c r="I512" s="290">
        <f t="shared" ref="I512" si="398">I513+I515+I517</f>
        <v>0</v>
      </c>
      <c r="J512" s="290">
        <f t="shared" ref="J512" si="399">J513+J515+J517</f>
        <v>0</v>
      </c>
    </row>
    <row r="513" spans="1:10" s="260" customFormat="1" x14ac:dyDescent="0.2">
      <c r="A513" s="185" t="s">
        <v>649</v>
      </c>
      <c r="B513" s="168" t="s">
        <v>725</v>
      </c>
      <c r="C513" s="168">
        <v>559</v>
      </c>
      <c r="D513" s="185"/>
      <c r="E513" s="187">
        <v>321</v>
      </c>
      <c r="F513" s="231"/>
      <c r="G513" s="157"/>
      <c r="H513" s="243">
        <f t="shared" ref="H513:J513" si="400">H514</f>
        <v>35000</v>
      </c>
      <c r="I513" s="243">
        <f t="shared" si="400"/>
        <v>0</v>
      </c>
      <c r="J513" s="243">
        <f t="shared" si="400"/>
        <v>0</v>
      </c>
    </row>
    <row r="514" spans="1:10" s="244" customFormat="1" x14ac:dyDescent="0.2">
      <c r="A514" s="146" t="s">
        <v>649</v>
      </c>
      <c r="B514" s="144" t="s">
        <v>725</v>
      </c>
      <c r="C514" s="144">
        <v>559</v>
      </c>
      <c r="D514" s="146" t="s">
        <v>25</v>
      </c>
      <c r="E514" s="188">
        <v>3211</v>
      </c>
      <c r="F514" s="229" t="s">
        <v>110</v>
      </c>
      <c r="G514" s="221"/>
      <c r="H514" s="223">
        <v>35000</v>
      </c>
      <c r="I514" s="245">
        <v>0</v>
      </c>
      <c r="J514" s="245">
        <v>0</v>
      </c>
    </row>
    <row r="515" spans="1:10" s="260" customFormat="1" x14ac:dyDescent="0.2">
      <c r="A515" s="185" t="s">
        <v>649</v>
      </c>
      <c r="B515" s="168" t="s">
        <v>725</v>
      </c>
      <c r="C515" s="168">
        <v>559</v>
      </c>
      <c r="D515" s="185"/>
      <c r="E515" s="187">
        <v>322</v>
      </c>
      <c r="F515" s="231"/>
      <c r="G515" s="157"/>
      <c r="H515" s="243">
        <f t="shared" ref="H515:J515" si="401">H516</f>
        <v>35000</v>
      </c>
      <c r="I515" s="243">
        <f t="shared" si="401"/>
        <v>0</v>
      </c>
      <c r="J515" s="243">
        <f t="shared" si="401"/>
        <v>0</v>
      </c>
    </row>
    <row r="516" spans="1:10" s="244" customFormat="1" x14ac:dyDescent="0.2">
      <c r="A516" s="146" t="s">
        <v>649</v>
      </c>
      <c r="B516" s="144" t="s">
        <v>725</v>
      </c>
      <c r="C516" s="144">
        <v>559</v>
      </c>
      <c r="D516" s="146" t="s">
        <v>25</v>
      </c>
      <c r="E516" s="188">
        <v>3223</v>
      </c>
      <c r="F516" s="229" t="s">
        <v>115</v>
      </c>
      <c r="G516" s="221"/>
      <c r="H516" s="223">
        <v>35000</v>
      </c>
      <c r="I516" s="245">
        <v>0</v>
      </c>
      <c r="J516" s="245">
        <v>0</v>
      </c>
    </row>
    <row r="517" spans="1:10" s="260" customFormat="1" x14ac:dyDescent="0.2">
      <c r="A517" s="185" t="s">
        <v>649</v>
      </c>
      <c r="B517" s="168" t="s">
        <v>725</v>
      </c>
      <c r="C517" s="168">
        <v>559</v>
      </c>
      <c r="D517" s="185"/>
      <c r="E517" s="187">
        <v>323</v>
      </c>
      <c r="F517" s="231"/>
      <c r="G517" s="157"/>
      <c r="H517" s="243">
        <f t="shared" ref="H517" si="402">H518+H519+H520</f>
        <v>165000</v>
      </c>
      <c r="I517" s="243">
        <f t="shared" ref="I517" si="403">I518+I519+I520</f>
        <v>0</v>
      </c>
      <c r="J517" s="243">
        <f t="shared" ref="J517" si="404">J518+J519+J520</f>
        <v>0</v>
      </c>
    </row>
    <row r="518" spans="1:10" s="244" customFormat="1" x14ac:dyDescent="0.2">
      <c r="A518" s="146" t="s">
        <v>649</v>
      </c>
      <c r="B518" s="144" t="s">
        <v>725</v>
      </c>
      <c r="C518" s="144">
        <v>559</v>
      </c>
      <c r="D518" s="146" t="s">
        <v>25</v>
      </c>
      <c r="E518" s="188">
        <v>3233</v>
      </c>
      <c r="F518" s="229" t="s">
        <v>119</v>
      </c>
      <c r="G518" s="221"/>
      <c r="H518" s="223">
        <v>85000</v>
      </c>
      <c r="I518" s="245">
        <v>0</v>
      </c>
      <c r="J518" s="245">
        <v>0</v>
      </c>
    </row>
    <row r="519" spans="1:10" s="244" customFormat="1" x14ac:dyDescent="0.2">
      <c r="A519" s="146" t="s">
        <v>649</v>
      </c>
      <c r="B519" s="144" t="s">
        <v>725</v>
      </c>
      <c r="C519" s="144">
        <v>559</v>
      </c>
      <c r="D519" s="146" t="s">
        <v>25</v>
      </c>
      <c r="E519" s="188">
        <v>3237</v>
      </c>
      <c r="F519" s="229" t="s">
        <v>36</v>
      </c>
      <c r="G519" s="221"/>
      <c r="H519" s="223">
        <v>40000</v>
      </c>
      <c r="I519" s="245">
        <v>0</v>
      </c>
      <c r="J519" s="245">
        <v>0</v>
      </c>
    </row>
    <row r="520" spans="1:10" s="244" customFormat="1" x14ac:dyDescent="0.2">
      <c r="A520" s="146" t="s">
        <v>649</v>
      </c>
      <c r="B520" s="144" t="s">
        <v>725</v>
      </c>
      <c r="C520" s="144">
        <v>559</v>
      </c>
      <c r="D520" s="146" t="s">
        <v>25</v>
      </c>
      <c r="E520" s="188">
        <v>3238</v>
      </c>
      <c r="F520" s="229" t="s">
        <v>122</v>
      </c>
      <c r="G520" s="221"/>
      <c r="H520" s="223">
        <v>40000</v>
      </c>
      <c r="I520" s="245">
        <v>0</v>
      </c>
      <c r="J520" s="245">
        <v>0</v>
      </c>
    </row>
    <row r="521" spans="1:10" s="258" customFormat="1" ht="47.25" x14ac:dyDescent="0.2">
      <c r="A521" s="391" t="s">
        <v>649</v>
      </c>
      <c r="B521" s="297" t="s">
        <v>925</v>
      </c>
      <c r="C521" s="339"/>
      <c r="D521" s="339"/>
      <c r="E521" s="358"/>
      <c r="F521" s="300" t="s">
        <v>924</v>
      </c>
      <c r="G521" s="301" t="s">
        <v>691</v>
      </c>
      <c r="H521" s="302">
        <f>H522+H527+H535+H539+H544+H547+H552+H560+H564</f>
        <v>2595000</v>
      </c>
      <c r="I521" s="302">
        <f t="shared" ref="I521:J521" si="405">I522+I527+I535+I539+I544+I547+I552+I560+I564</f>
        <v>2095000</v>
      </c>
      <c r="J521" s="302">
        <f t="shared" si="405"/>
        <v>2095000</v>
      </c>
    </row>
    <row r="522" spans="1:10" s="258" customFormat="1" x14ac:dyDescent="0.2">
      <c r="A522" s="335" t="s">
        <v>649</v>
      </c>
      <c r="B522" s="286" t="s">
        <v>925</v>
      </c>
      <c r="C522" s="286">
        <v>12</v>
      </c>
      <c r="D522" s="286"/>
      <c r="E522" s="287">
        <v>31</v>
      </c>
      <c r="F522" s="288"/>
      <c r="G522" s="289"/>
      <c r="H522" s="290">
        <f>H523+H525</f>
        <v>22500</v>
      </c>
      <c r="I522" s="290">
        <f t="shared" ref="I522:J522" si="406">I523+I525</f>
        <v>22500</v>
      </c>
      <c r="J522" s="290">
        <f t="shared" si="406"/>
        <v>22500</v>
      </c>
    </row>
    <row r="523" spans="1:10" s="260" customFormat="1" x14ac:dyDescent="0.2">
      <c r="A523" s="170" t="s">
        <v>649</v>
      </c>
      <c r="B523" s="169" t="s">
        <v>925</v>
      </c>
      <c r="C523" s="169">
        <v>12</v>
      </c>
      <c r="D523" s="185"/>
      <c r="E523" s="187">
        <v>311</v>
      </c>
      <c r="F523" s="231"/>
      <c r="G523" s="157"/>
      <c r="H523" s="243">
        <f>H524</f>
        <v>17500</v>
      </c>
      <c r="I523" s="243">
        <f t="shared" ref="I523:J523" si="407">I524</f>
        <v>17500</v>
      </c>
      <c r="J523" s="243">
        <f t="shared" si="407"/>
        <v>17500</v>
      </c>
    </row>
    <row r="524" spans="1:10" s="282" customFormat="1" x14ac:dyDescent="0.2">
      <c r="A524" s="172" t="s">
        <v>649</v>
      </c>
      <c r="B524" s="145" t="s">
        <v>925</v>
      </c>
      <c r="C524" s="145">
        <v>12</v>
      </c>
      <c r="D524" s="146" t="s">
        <v>25</v>
      </c>
      <c r="E524" s="188">
        <v>3111</v>
      </c>
      <c r="F524" s="229" t="s">
        <v>19</v>
      </c>
      <c r="G524" s="221"/>
      <c r="H524" s="223">
        <v>17500</v>
      </c>
      <c r="I524" s="222">
        <v>17500</v>
      </c>
      <c r="J524" s="222">
        <v>17500</v>
      </c>
    </row>
    <row r="525" spans="1:10" s="282" customFormat="1" x14ac:dyDescent="0.2">
      <c r="A525" s="253" t="s">
        <v>649</v>
      </c>
      <c r="B525" s="251" t="s">
        <v>925</v>
      </c>
      <c r="C525" s="251">
        <v>12</v>
      </c>
      <c r="D525" s="207"/>
      <c r="E525" s="204">
        <v>313</v>
      </c>
      <c r="F525" s="232"/>
      <c r="G525" s="242"/>
      <c r="H525" s="243">
        <f>H526</f>
        <v>5000</v>
      </c>
      <c r="I525" s="243">
        <f t="shared" ref="I525:J525" si="408">I526</f>
        <v>5000</v>
      </c>
      <c r="J525" s="243">
        <f t="shared" si="408"/>
        <v>5000</v>
      </c>
    </row>
    <row r="526" spans="1:10" s="282" customFormat="1" x14ac:dyDescent="0.2">
      <c r="A526" s="172" t="s">
        <v>649</v>
      </c>
      <c r="B526" s="145" t="s">
        <v>925</v>
      </c>
      <c r="C526" s="145">
        <v>12</v>
      </c>
      <c r="D526" s="146" t="s">
        <v>25</v>
      </c>
      <c r="E526" s="188">
        <v>3132</v>
      </c>
      <c r="F526" s="229" t="s">
        <v>280</v>
      </c>
      <c r="G526" s="221"/>
      <c r="H526" s="223">
        <v>5000</v>
      </c>
      <c r="I526" s="222">
        <v>5000</v>
      </c>
      <c r="J526" s="222">
        <v>5000</v>
      </c>
    </row>
    <row r="527" spans="1:10" s="258" customFormat="1" x14ac:dyDescent="0.2">
      <c r="A527" s="335" t="s">
        <v>649</v>
      </c>
      <c r="B527" s="286" t="s">
        <v>925</v>
      </c>
      <c r="C527" s="286">
        <v>12</v>
      </c>
      <c r="D527" s="286"/>
      <c r="E527" s="287">
        <v>32</v>
      </c>
      <c r="F527" s="288"/>
      <c r="G527" s="289"/>
      <c r="H527" s="290">
        <f>H528+H530+H532</f>
        <v>61500</v>
      </c>
      <c r="I527" s="290">
        <f t="shared" ref="I527:J527" si="409">I528+I530+I532</f>
        <v>61500</v>
      </c>
      <c r="J527" s="290">
        <f t="shared" si="409"/>
        <v>61500</v>
      </c>
    </row>
    <row r="528" spans="1:10" s="260" customFormat="1" x14ac:dyDescent="0.2">
      <c r="A528" s="170" t="s">
        <v>649</v>
      </c>
      <c r="B528" s="169" t="s">
        <v>925</v>
      </c>
      <c r="C528" s="169">
        <v>12</v>
      </c>
      <c r="D528" s="185"/>
      <c r="E528" s="187">
        <v>321</v>
      </c>
      <c r="F528" s="231"/>
      <c r="G528" s="157"/>
      <c r="H528" s="243">
        <f>H529</f>
        <v>15000</v>
      </c>
      <c r="I528" s="243">
        <f t="shared" ref="I528:J528" si="410">I529</f>
        <v>15000</v>
      </c>
      <c r="J528" s="243">
        <f t="shared" si="410"/>
        <v>15000</v>
      </c>
    </row>
    <row r="529" spans="1:10" s="282" customFormat="1" x14ac:dyDescent="0.2">
      <c r="A529" s="172" t="s">
        <v>649</v>
      </c>
      <c r="B529" s="145" t="s">
        <v>925</v>
      </c>
      <c r="C529" s="145">
        <v>12</v>
      </c>
      <c r="D529" s="146" t="s">
        <v>25</v>
      </c>
      <c r="E529" s="188">
        <v>3211</v>
      </c>
      <c r="F529" s="229" t="s">
        <v>110</v>
      </c>
      <c r="G529" s="221"/>
      <c r="H529" s="223">
        <v>15000</v>
      </c>
      <c r="I529" s="222">
        <v>15000</v>
      </c>
      <c r="J529" s="222">
        <v>15000</v>
      </c>
    </row>
    <row r="530" spans="1:10" s="282" customFormat="1" x14ac:dyDescent="0.2">
      <c r="A530" s="253" t="s">
        <v>649</v>
      </c>
      <c r="B530" s="251" t="s">
        <v>925</v>
      </c>
      <c r="C530" s="251">
        <v>12</v>
      </c>
      <c r="D530" s="207"/>
      <c r="E530" s="204">
        <v>322</v>
      </c>
      <c r="F530" s="232"/>
      <c r="G530" s="242"/>
      <c r="H530" s="243">
        <f>H531</f>
        <v>1500</v>
      </c>
      <c r="I530" s="243">
        <f t="shared" ref="I530:J530" si="411">I531</f>
        <v>1500</v>
      </c>
      <c r="J530" s="243">
        <f t="shared" si="411"/>
        <v>1500</v>
      </c>
    </row>
    <row r="531" spans="1:10" s="282" customFormat="1" x14ac:dyDescent="0.2">
      <c r="A531" s="172" t="s">
        <v>649</v>
      </c>
      <c r="B531" s="145" t="s">
        <v>925</v>
      </c>
      <c r="C531" s="145">
        <v>12</v>
      </c>
      <c r="D531" s="146" t="s">
        <v>25</v>
      </c>
      <c r="E531" s="188">
        <v>3223</v>
      </c>
      <c r="F531" s="229" t="s">
        <v>115</v>
      </c>
      <c r="G531" s="221"/>
      <c r="H531" s="223">
        <v>1500</v>
      </c>
      <c r="I531" s="222">
        <v>1500</v>
      </c>
      <c r="J531" s="222">
        <v>1500</v>
      </c>
    </row>
    <row r="532" spans="1:10" s="282" customFormat="1" x14ac:dyDescent="0.2">
      <c r="A532" s="253" t="s">
        <v>649</v>
      </c>
      <c r="B532" s="251" t="s">
        <v>925</v>
      </c>
      <c r="C532" s="251">
        <v>12</v>
      </c>
      <c r="D532" s="207"/>
      <c r="E532" s="204">
        <v>323</v>
      </c>
      <c r="F532" s="232"/>
      <c r="G532" s="242"/>
      <c r="H532" s="243">
        <f>H533+H534</f>
        <v>45000</v>
      </c>
      <c r="I532" s="243">
        <f t="shared" ref="I532:J532" si="412">I533+I534</f>
        <v>45000</v>
      </c>
      <c r="J532" s="243">
        <f t="shared" si="412"/>
        <v>45000</v>
      </c>
    </row>
    <row r="533" spans="1:10" s="282" customFormat="1" x14ac:dyDescent="0.2">
      <c r="A533" s="172" t="s">
        <v>649</v>
      </c>
      <c r="B533" s="145" t="s">
        <v>925</v>
      </c>
      <c r="C533" s="145">
        <v>12</v>
      </c>
      <c r="D533" s="146" t="s">
        <v>25</v>
      </c>
      <c r="E533" s="188">
        <v>3233</v>
      </c>
      <c r="F533" s="229" t="s">
        <v>119</v>
      </c>
      <c r="G533" s="221"/>
      <c r="H533" s="223">
        <v>15000</v>
      </c>
      <c r="I533" s="222">
        <v>15000</v>
      </c>
      <c r="J533" s="222">
        <v>15000</v>
      </c>
    </row>
    <row r="534" spans="1:10" s="282" customFormat="1" x14ac:dyDescent="0.2">
      <c r="A534" s="172" t="s">
        <v>649</v>
      </c>
      <c r="B534" s="145" t="s">
        <v>925</v>
      </c>
      <c r="C534" s="145">
        <v>12</v>
      </c>
      <c r="D534" s="146" t="s">
        <v>25</v>
      </c>
      <c r="E534" s="188">
        <v>3237</v>
      </c>
      <c r="F534" s="229" t="s">
        <v>36</v>
      </c>
      <c r="G534" s="221"/>
      <c r="H534" s="223">
        <v>30000</v>
      </c>
      <c r="I534" s="222">
        <v>30000</v>
      </c>
      <c r="J534" s="222">
        <v>30000</v>
      </c>
    </row>
    <row r="535" spans="1:10" s="258" customFormat="1" x14ac:dyDescent="0.2">
      <c r="A535" s="335" t="s">
        <v>649</v>
      </c>
      <c r="B535" s="286" t="s">
        <v>925</v>
      </c>
      <c r="C535" s="286">
        <v>12</v>
      </c>
      <c r="D535" s="286"/>
      <c r="E535" s="287">
        <v>41</v>
      </c>
      <c r="F535" s="288"/>
      <c r="G535" s="289"/>
      <c r="H535" s="290">
        <f>H536</f>
        <v>180000</v>
      </c>
      <c r="I535" s="290">
        <f t="shared" ref="I535:J535" si="413">I536</f>
        <v>180000</v>
      </c>
      <c r="J535" s="290">
        <f t="shared" si="413"/>
        <v>180000</v>
      </c>
    </row>
    <row r="536" spans="1:10" s="282" customFormat="1" x14ac:dyDescent="0.2">
      <c r="A536" s="253" t="s">
        <v>649</v>
      </c>
      <c r="B536" s="251" t="s">
        <v>925</v>
      </c>
      <c r="C536" s="251">
        <v>12</v>
      </c>
      <c r="D536" s="207"/>
      <c r="E536" s="204">
        <v>412</v>
      </c>
      <c r="F536" s="232"/>
      <c r="G536" s="242"/>
      <c r="H536" s="243">
        <f>H537+H538</f>
        <v>180000</v>
      </c>
      <c r="I536" s="243">
        <f t="shared" ref="I536:J536" si="414">I537+I538</f>
        <v>180000</v>
      </c>
      <c r="J536" s="243">
        <f t="shared" si="414"/>
        <v>180000</v>
      </c>
    </row>
    <row r="537" spans="1:10" s="282" customFormat="1" x14ac:dyDescent="0.2">
      <c r="A537" s="172" t="s">
        <v>649</v>
      </c>
      <c r="B537" s="145" t="s">
        <v>925</v>
      </c>
      <c r="C537" s="145">
        <v>12</v>
      </c>
      <c r="D537" s="146" t="s">
        <v>25</v>
      </c>
      <c r="E537" s="188">
        <v>4123</v>
      </c>
      <c r="F537" s="229" t="s">
        <v>133</v>
      </c>
      <c r="G537" s="221"/>
      <c r="H537" s="223">
        <v>150000</v>
      </c>
      <c r="I537" s="222">
        <v>150000</v>
      </c>
      <c r="J537" s="222">
        <v>150000</v>
      </c>
    </row>
    <row r="538" spans="1:10" s="282" customFormat="1" x14ac:dyDescent="0.2">
      <c r="A538" s="172" t="s">
        <v>649</v>
      </c>
      <c r="B538" s="145" t="s">
        <v>925</v>
      </c>
      <c r="C538" s="145">
        <v>12</v>
      </c>
      <c r="D538" s="146" t="s">
        <v>25</v>
      </c>
      <c r="E538" s="188">
        <v>4126</v>
      </c>
      <c r="F538" s="229" t="s">
        <v>4</v>
      </c>
      <c r="G538" s="221"/>
      <c r="H538" s="223">
        <v>30000</v>
      </c>
      <c r="I538" s="222">
        <v>30000</v>
      </c>
      <c r="J538" s="222">
        <v>30000</v>
      </c>
    </row>
    <row r="539" spans="1:10" s="258" customFormat="1" x14ac:dyDescent="0.2">
      <c r="A539" s="335" t="s">
        <v>649</v>
      </c>
      <c r="B539" s="286" t="s">
        <v>925</v>
      </c>
      <c r="C539" s="286">
        <v>12</v>
      </c>
      <c r="D539" s="286"/>
      <c r="E539" s="287">
        <v>42</v>
      </c>
      <c r="F539" s="288"/>
      <c r="G539" s="289"/>
      <c r="H539" s="290">
        <f>H540+H542</f>
        <v>50000</v>
      </c>
      <c r="I539" s="290">
        <f t="shared" ref="I539:J539" si="415">I540+I542</f>
        <v>50000</v>
      </c>
      <c r="J539" s="290">
        <f t="shared" si="415"/>
        <v>50000</v>
      </c>
    </row>
    <row r="540" spans="1:10" s="260" customFormat="1" x14ac:dyDescent="0.2">
      <c r="A540" s="170" t="s">
        <v>649</v>
      </c>
      <c r="B540" s="169" t="s">
        <v>925</v>
      </c>
      <c r="C540" s="169">
        <v>12</v>
      </c>
      <c r="D540" s="185"/>
      <c r="E540" s="187">
        <v>422</v>
      </c>
      <c r="F540" s="231"/>
      <c r="G540" s="157"/>
      <c r="H540" s="243">
        <f>H541</f>
        <v>35000</v>
      </c>
      <c r="I540" s="243">
        <f t="shared" ref="I540:J540" si="416">I541</f>
        <v>35000</v>
      </c>
      <c r="J540" s="243">
        <f t="shared" si="416"/>
        <v>35000</v>
      </c>
    </row>
    <row r="541" spans="1:10" s="282" customFormat="1" x14ac:dyDescent="0.2">
      <c r="A541" s="172" t="s">
        <v>649</v>
      </c>
      <c r="B541" s="145" t="s">
        <v>925</v>
      </c>
      <c r="C541" s="145">
        <v>12</v>
      </c>
      <c r="D541" s="146" t="s">
        <v>25</v>
      </c>
      <c r="E541" s="188">
        <v>4221</v>
      </c>
      <c r="F541" s="229" t="s">
        <v>129</v>
      </c>
      <c r="G541" s="221"/>
      <c r="H541" s="223">
        <v>35000</v>
      </c>
      <c r="I541" s="222">
        <v>35000</v>
      </c>
      <c r="J541" s="222">
        <v>35000</v>
      </c>
    </row>
    <row r="542" spans="1:10" s="282" customFormat="1" x14ac:dyDescent="0.2">
      <c r="A542" s="253" t="s">
        <v>649</v>
      </c>
      <c r="B542" s="251" t="s">
        <v>925</v>
      </c>
      <c r="C542" s="251">
        <v>12</v>
      </c>
      <c r="D542" s="207"/>
      <c r="E542" s="204">
        <v>426</v>
      </c>
      <c r="F542" s="232"/>
      <c r="G542" s="242"/>
      <c r="H542" s="243">
        <f>H543</f>
        <v>15000</v>
      </c>
      <c r="I542" s="243">
        <f t="shared" ref="I542:J542" si="417">I543</f>
        <v>15000</v>
      </c>
      <c r="J542" s="243">
        <f t="shared" si="417"/>
        <v>15000</v>
      </c>
    </row>
    <row r="543" spans="1:10" s="282" customFormat="1" x14ac:dyDescent="0.2">
      <c r="A543" s="172" t="s">
        <v>649</v>
      </c>
      <c r="B543" s="145" t="s">
        <v>925</v>
      </c>
      <c r="C543" s="145">
        <v>12</v>
      </c>
      <c r="D543" s="146" t="s">
        <v>25</v>
      </c>
      <c r="E543" s="188">
        <v>4262</v>
      </c>
      <c r="F543" s="229" t="s">
        <v>135</v>
      </c>
      <c r="G543" s="221"/>
      <c r="H543" s="223">
        <v>15000</v>
      </c>
      <c r="I543" s="222">
        <v>15000</v>
      </c>
      <c r="J543" s="222">
        <v>15000</v>
      </c>
    </row>
    <row r="544" spans="1:10" s="258" customFormat="1" x14ac:dyDescent="0.2">
      <c r="A544" s="335" t="s">
        <v>649</v>
      </c>
      <c r="B544" s="286" t="s">
        <v>925</v>
      </c>
      <c r="C544" s="286">
        <v>51</v>
      </c>
      <c r="D544" s="286"/>
      <c r="E544" s="287">
        <v>36</v>
      </c>
      <c r="F544" s="288"/>
      <c r="G544" s="289"/>
      <c r="H544" s="290">
        <f>H545</f>
        <v>500000</v>
      </c>
      <c r="I544" s="290">
        <f t="shared" ref="I544:J544" si="418">I545</f>
        <v>0</v>
      </c>
      <c r="J544" s="290">
        <f t="shared" si="418"/>
        <v>0</v>
      </c>
    </row>
    <row r="545" spans="1:10" s="282" customFormat="1" x14ac:dyDescent="0.2">
      <c r="A545" s="253" t="s">
        <v>649</v>
      </c>
      <c r="B545" s="251" t="s">
        <v>925</v>
      </c>
      <c r="C545" s="251">
        <v>51</v>
      </c>
      <c r="D545" s="207"/>
      <c r="E545" s="204">
        <v>361</v>
      </c>
      <c r="F545" s="232"/>
      <c r="G545" s="242"/>
      <c r="H545" s="243">
        <f>H546</f>
        <v>500000</v>
      </c>
      <c r="I545" s="243">
        <f t="shared" ref="I545:J545" si="419">I546</f>
        <v>0</v>
      </c>
      <c r="J545" s="243">
        <f t="shared" si="419"/>
        <v>0</v>
      </c>
    </row>
    <row r="546" spans="1:10" s="282" customFormat="1" x14ac:dyDescent="0.2">
      <c r="A546" s="172" t="s">
        <v>649</v>
      </c>
      <c r="B546" s="145" t="s">
        <v>925</v>
      </c>
      <c r="C546" s="145">
        <v>51</v>
      </c>
      <c r="D546" s="146" t="s">
        <v>25</v>
      </c>
      <c r="E546" s="188">
        <v>3611</v>
      </c>
      <c r="F546" s="229" t="s">
        <v>926</v>
      </c>
      <c r="G546" s="221"/>
      <c r="H546" s="223">
        <v>500000</v>
      </c>
      <c r="I546" s="222">
        <v>0</v>
      </c>
      <c r="J546" s="222">
        <v>0</v>
      </c>
    </row>
    <row r="547" spans="1:10" s="258" customFormat="1" x14ac:dyDescent="0.2">
      <c r="A547" s="335" t="s">
        <v>649</v>
      </c>
      <c r="B547" s="286" t="s">
        <v>925</v>
      </c>
      <c r="C547" s="286">
        <v>559</v>
      </c>
      <c r="D547" s="286"/>
      <c r="E547" s="287">
        <v>31</v>
      </c>
      <c r="F547" s="288"/>
      <c r="G547" s="289"/>
      <c r="H547" s="290">
        <f>H548+H550</f>
        <v>127500</v>
      </c>
      <c r="I547" s="290">
        <f t="shared" ref="I547:J547" si="420">I548+I550</f>
        <v>127500</v>
      </c>
      <c r="J547" s="290">
        <f t="shared" si="420"/>
        <v>127500</v>
      </c>
    </row>
    <row r="548" spans="1:10" s="282" customFormat="1" x14ac:dyDescent="0.2">
      <c r="A548" s="253" t="s">
        <v>649</v>
      </c>
      <c r="B548" s="251" t="s">
        <v>925</v>
      </c>
      <c r="C548" s="251">
        <v>559</v>
      </c>
      <c r="D548" s="207"/>
      <c r="E548" s="204">
        <v>311</v>
      </c>
      <c r="F548" s="232"/>
      <c r="G548" s="242"/>
      <c r="H548" s="243">
        <f>H549</f>
        <v>100000</v>
      </c>
      <c r="I548" s="243">
        <f t="shared" ref="I548:J548" si="421">I549</f>
        <v>100000</v>
      </c>
      <c r="J548" s="243">
        <f t="shared" si="421"/>
        <v>100000</v>
      </c>
    </row>
    <row r="549" spans="1:10" s="282" customFormat="1" x14ac:dyDescent="0.2">
      <c r="A549" s="172" t="s">
        <v>649</v>
      </c>
      <c r="B549" s="145" t="s">
        <v>925</v>
      </c>
      <c r="C549" s="145">
        <v>559</v>
      </c>
      <c r="D549" s="146" t="s">
        <v>25</v>
      </c>
      <c r="E549" s="188">
        <v>3111</v>
      </c>
      <c r="F549" s="229" t="s">
        <v>19</v>
      </c>
      <c r="G549" s="221"/>
      <c r="H549" s="223">
        <v>100000</v>
      </c>
      <c r="I549" s="222">
        <v>100000</v>
      </c>
      <c r="J549" s="222">
        <v>100000</v>
      </c>
    </row>
    <row r="550" spans="1:10" s="282" customFormat="1" x14ac:dyDescent="0.2">
      <c r="A550" s="253" t="s">
        <v>649</v>
      </c>
      <c r="B550" s="251" t="s">
        <v>925</v>
      </c>
      <c r="C550" s="251">
        <v>559</v>
      </c>
      <c r="D550" s="207"/>
      <c r="E550" s="204">
        <v>313</v>
      </c>
      <c r="F550" s="232"/>
      <c r="G550" s="242"/>
      <c r="H550" s="243">
        <f>H551</f>
        <v>27500</v>
      </c>
      <c r="I550" s="243">
        <f t="shared" ref="I550:J550" si="422">I551</f>
        <v>27500</v>
      </c>
      <c r="J550" s="243">
        <f t="shared" si="422"/>
        <v>27500</v>
      </c>
    </row>
    <row r="551" spans="1:10" s="282" customFormat="1" x14ac:dyDescent="0.2">
      <c r="A551" s="172" t="s">
        <v>649</v>
      </c>
      <c r="B551" s="145" t="s">
        <v>925</v>
      </c>
      <c r="C551" s="145">
        <v>559</v>
      </c>
      <c r="D551" s="146" t="s">
        <v>25</v>
      </c>
      <c r="E551" s="188">
        <v>3132</v>
      </c>
      <c r="F551" s="229" t="s">
        <v>280</v>
      </c>
      <c r="G551" s="221"/>
      <c r="H551" s="223">
        <v>27500</v>
      </c>
      <c r="I551" s="222">
        <v>27500</v>
      </c>
      <c r="J551" s="222">
        <v>27500</v>
      </c>
    </row>
    <row r="552" spans="1:10" s="258" customFormat="1" x14ac:dyDescent="0.2">
      <c r="A552" s="335" t="s">
        <v>649</v>
      </c>
      <c r="B552" s="286" t="s">
        <v>925</v>
      </c>
      <c r="C552" s="286">
        <v>559</v>
      </c>
      <c r="D552" s="286"/>
      <c r="E552" s="287">
        <v>32</v>
      </c>
      <c r="F552" s="288"/>
      <c r="G552" s="289"/>
      <c r="H552" s="290">
        <f>H553+H555+H557</f>
        <v>348500</v>
      </c>
      <c r="I552" s="290">
        <f t="shared" ref="I552:J552" si="423">I553+I555+I557</f>
        <v>348500</v>
      </c>
      <c r="J552" s="290">
        <f t="shared" si="423"/>
        <v>348500</v>
      </c>
    </row>
    <row r="553" spans="1:10" s="282" customFormat="1" x14ac:dyDescent="0.2">
      <c r="A553" s="253" t="s">
        <v>649</v>
      </c>
      <c r="B553" s="251" t="s">
        <v>925</v>
      </c>
      <c r="C553" s="251">
        <v>559</v>
      </c>
      <c r="D553" s="207"/>
      <c r="E553" s="204">
        <v>321</v>
      </c>
      <c r="F553" s="232"/>
      <c r="G553" s="242"/>
      <c r="H553" s="243">
        <f>H554</f>
        <v>85000</v>
      </c>
      <c r="I553" s="243">
        <f t="shared" ref="I553:J553" si="424">I554</f>
        <v>85000</v>
      </c>
      <c r="J553" s="243">
        <f t="shared" si="424"/>
        <v>85000</v>
      </c>
    </row>
    <row r="554" spans="1:10" s="282" customFormat="1" x14ac:dyDescent="0.2">
      <c r="A554" s="172" t="s">
        <v>649</v>
      </c>
      <c r="B554" s="145" t="s">
        <v>925</v>
      </c>
      <c r="C554" s="145">
        <v>559</v>
      </c>
      <c r="D554" s="146" t="s">
        <v>25</v>
      </c>
      <c r="E554" s="188">
        <v>3211</v>
      </c>
      <c r="F554" s="229" t="s">
        <v>110</v>
      </c>
      <c r="G554" s="221"/>
      <c r="H554" s="223">
        <v>85000</v>
      </c>
      <c r="I554" s="222">
        <v>85000</v>
      </c>
      <c r="J554" s="222">
        <v>85000</v>
      </c>
    </row>
    <row r="555" spans="1:10" s="282" customFormat="1" x14ac:dyDescent="0.2">
      <c r="A555" s="253" t="s">
        <v>649</v>
      </c>
      <c r="B555" s="251" t="s">
        <v>925</v>
      </c>
      <c r="C555" s="251">
        <v>559</v>
      </c>
      <c r="D555" s="207"/>
      <c r="E555" s="204">
        <v>322</v>
      </c>
      <c r="F555" s="232"/>
      <c r="G555" s="242"/>
      <c r="H555" s="243">
        <f>H556</f>
        <v>8500</v>
      </c>
      <c r="I555" s="243">
        <f t="shared" ref="I555:J555" si="425">I556</f>
        <v>8500</v>
      </c>
      <c r="J555" s="243">
        <f t="shared" si="425"/>
        <v>8500</v>
      </c>
    </row>
    <row r="556" spans="1:10" s="282" customFormat="1" x14ac:dyDescent="0.2">
      <c r="A556" s="172" t="s">
        <v>649</v>
      </c>
      <c r="B556" s="145" t="s">
        <v>925</v>
      </c>
      <c r="C556" s="145">
        <v>559</v>
      </c>
      <c r="D556" s="146" t="s">
        <v>25</v>
      </c>
      <c r="E556" s="188">
        <v>3223</v>
      </c>
      <c r="F556" s="229" t="s">
        <v>115</v>
      </c>
      <c r="G556" s="221"/>
      <c r="H556" s="223">
        <v>8500</v>
      </c>
      <c r="I556" s="222">
        <v>8500</v>
      </c>
      <c r="J556" s="222">
        <v>8500</v>
      </c>
    </row>
    <row r="557" spans="1:10" s="282" customFormat="1" x14ac:dyDescent="0.2">
      <c r="A557" s="253" t="s">
        <v>649</v>
      </c>
      <c r="B557" s="251" t="s">
        <v>925</v>
      </c>
      <c r="C557" s="251">
        <v>559</v>
      </c>
      <c r="D557" s="207"/>
      <c r="E557" s="204">
        <v>323</v>
      </c>
      <c r="F557" s="232"/>
      <c r="G557" s="242"/>
      <c r="H557" s="243">
        <f>H558+H559</f>
        <v>255000</v>
      </c>
      <c r="I557" s="243">
        <f t="shared" ref="I557:J557" si="426">I558+I559</f>
        <v>255000</v>
      </c>
      <c r="J557" s="243">
        <f t="shared" si="426"/>
        <v>255000</v>
      </c>
    </row>
    <row r="558" spans="1:10" s="282" customFormat="1" x14ac:dyDescent="0.2">
      <c r="A558" s="172" t="s">
        <v>649</v>
      </c>
      <c r="B558" s="145" t="s">
        <v>925</v>
      </c>
      <c r="C558" s="145">
        <v>559</v>
      </c>
      <c r="D558" s="146" t="s">
        <v>25</v>
      </c>
      <c r="E558" s="188">
        <v>3233</v>
      </c>
      <c r="F558" s="229" t="s">
        <v>119</v>
      </c>
      <c r="G558" s="221"/>
      <c r="H558" s="223">
        <v>85000</v>
      </c>
      <c r="I558" s="222">
        <v>85000</v>
      </c>
      <c r="J558" s="222">
        <v>85000</v>
      </c>
    </row>
    <row r="559" spans="1:10" s="282" customFormat="1" x14ac:dyDescent="0.2">
      <c r="A559" s="172" t="s">
        <v>649</v>
      </c>
      <c r="B559" s="145" t="s">
        <v>925</v>
      </c>
      <c r="C559" s="145">
        <v>559</v>
      </c>
      <c r="D559" s="146" t="s">
        <v>25</v>
      </c>
      <c r="E559" s="188">
        <v>3237</v>
      </c>
      <c r="F559" s="229" t="s">
        <v>36</v>
      </c>
      <c r="G559" s="221"/>
      <c r="H559" s="223">
        <v>170000</v>
      </c>
      <c r="I559" s="222">
        <v>170000</v>
      </c>
      <c r="J559" s="222">
        <v>170000</v>
      </c>
    </row>
    <row r="560" spans="1:10" s="258" customFormat="1" x14ac:dyDescent="0.2">
      <c r="A560" s="335" t="s">
        <v>649</v>
      </c>
      <c r="B560" s="286" t="s">
        <v>925</v>
      </c>
      <c r="C560" s="286">
        <v>559</v>
      </c>
      <c r="D560" s="286"/>
      <c r="E560" s="287">
        <v>41</v>
      </c>
      <c r="F560" s="288"/>
      <c r="G560" s="289"/>
      <c r="H560" s="290">
        <f>H561</f>
        <v>1020000</v>
      </c>
      <c r="I560" s="290">
        <f t="shared" ref="I560:J560" si="427">I561</f>
        <v>1020000</v>
      </c>
      <c r="J560" s="290">
        <f t="shared" si="427"/>
        <v>1020000</v>
      </c>
    </row>
    <row r="561" spans="1:10" s="282" customFormat="1" x14ac:dyDescent="0.2">
      <c r="A561" s="253" t="s">
        <v>649</v>
      </c>
      <c r="B561" s="251" t="s">
        <v>925</v>
      </c>
      <c r="C561" s="251">
        <v>559</v>
      </c>
      <c r="D561" s="207"/>
      <c r="E561" s="204">
        <v>412</v>
      </c>
      <c r="F561" s="232"/>
      <c r="G561" s="242"/>
      <c r="H561" s="243">
        <f>H562+H563</f>
        <v>1020000</v>
      </c>
      <c r="I561" s="243">
        <f t="shared" ref="I561:J561" si="428">I562+I563</f>
        <v>1020000</v>
      </c>
      <c r="J561" s="243">
        <f t="shared" si="428"/>
        <v>1020000</v>
      </c>
    </row>
    <row r="562" spans="1:10" s="282" customFormat="1" x14ac:dyDescent="0.2">
      <c r="A562" s="172" t="s">
        <v>649</v>
      </c>
      <c r="B562" s="145" t="s">
        <v>925</v>
      </c>
      <c r="C562" s="145">
        <v>559</v>
      </c>
      <c r="D562" s="146" t="s">
        <v>25</v>
      </c>
      <c r="E562" s="188">
        <v>4123</v>
      </c>
      <c r="F562" s="229" t="s">
        <v>133</v>
      </c>
      <c r="G562" s="221"/>
      <c r="H562" s="223">
        <v>850000</v>
      </c>
      <c r="I562" s="222">
        <v>850000</v>
      </c>
      <c r="J562" s="222">
        <v>850000</v>
      </c>
    </row>
    <row r="563" spans="1:10" s="282" customFormat="1" x14ac:dyDescent="0.2">
      <c r="A563" s="172" t="s">
        <v>649</v>
      </c>
      <c r="B563" s="145" t="s">
        <v>925</v>
      </c>
      <c r="C563" s="145">
        <v>559</v>
      </c>
      <c r="D563" s="146" t="s">
        <v>25</v>
      </c>
      <c r="E563" s="188">
        <v>4126</v>
      </c>
      <c r="F563" s="229" t="s">
        <v>4</v>
      </c>
      <c r="G563" s="221"/>
      <c r="H563" s="223">
        <v>170000</v>
      </c>
      <c r="I563" s="222">
        <v>170000</v>
      </c>
      <c r="J563" s="222">
        <v>170000</v>
      </c>
    </row>
    <row r="564" spans="1:10" s="258" customFormat="1" x14ac:dyDescent="0.2">
      <c r="A564" s="335" t="s">
        <v>649</v>
      </c>
      <c r="B564" s="286" t="s">
        <v>925</v>
      </c>
      <c r="C564" s="286">
        <v>559</v>
      </c>
      <c r="D564" s="286"/>
      <c r="E564" s="287">
        <v>42</v>
      </c>
      <c r="F564" s="288"/>
      <c r="G564" s="289"/>
      <c r="H564" s="290">
        <f>H565+H567</f>
        <v>285000</v>
      </c>
      <c r="I564" s="290">
        <f t="shared" ref="I564:J564" si="429">I565+I567</f>
        <v>285000</v>
      </c>
      <c r="J564" s="290">
        <f t="shared" si="429"/>
        <v>285000</v>
      </c>
    </row>
    <row r="565" spans="1:10" s="282" customFormat="1" x14ac:dyDescent="0.2">
      <c r="A565" s="253" t="s">
        <v>649</v>
      </c>
      <c r="B565" s="251" t="s">
        <v>925</v>
      </c>
      <c r="C565" s="251">
        <v>559</v>
      </c>
      <c r="D565" s="207"/>
      <c r="E565" s="204">
        <v>422</v>
      </c>
      <c r="F565" s="232"/>
      <c r="G565" s="242"/>
      <c r="H565" s="243">
        <f>H566</f>
        <v>200000</v>
      </c>
      <c r="I565" s="243">
        <f t="shared" ref="I565:J565" si="430">I566</f>
        <v>200000</v>
      </c>
      <c r="J565" s="243">
        <f t="shared" si="430"/>
        <v>200000</v>
      </c>
    </row>
    <row r="566" spans="1:10" s="282" customFormat="1" x14ac:dyDescent="0.2">
      <c r="A566" s="172" t="s">
        <v>649</v>
      </c>
      <c r="B566" s="145" t="s">
        <v>925</v>
      </c>
      <c r="C566" s="145">
        <v>559</v>
      </c>
      <c r="D566" s="146" t="s">
        <v>25</v>
      </c>
      <c r="E566" s="188">
        <v>4221</v>
      </c>
      <c r="F566" s="229" t="s">
        <v>129</v>
      </c>
      <c r="G566" s="221"/>
      <c r="H566" s="223">
        <v>200000</v>
      </c>
      <c r="I566" s="222">
        <v>200000</v>
      </c>
      <c r="J566" s="222">
        <v>200000</v>
      </c>
    </row>
    <row r="567" spans="1:10" s="282" customFormat="1" x14ac:dyDescent="0.2">
      <c r="A567" s="253" t="s">
        <v>649</v>
      </c>
      <c r="B567" s="251" t="s">
        <v>925</v>
      </c>
      <c r="C567" s="251">
        <v>559</v>
      </c>
      <c r="D567" s="207"/>
      <c r="E567" s="204">
        <v>426</v>
      </c>
      <c r="F567" s="232"/>
      <c r="G567" s="242"/>
      <c r="H567" s="243">
        <f>H568</f>
        <v>85000</v>
      </c>
      <c r="I567" s="243">
        <f t="shared" ref="I567:J567" si="431">I568</f>
        <v>85000</v>
      </c>
      <c r="J567" s="243">
        <f t="shared" si="431"/>
        <v>85000</v>
      </c>
    </row>
    <row r="568" spans="1:10" s="282" customFormat="1" x14ac:dyDescent="0.2">
      <c r="A568" s="172" t="s">
        <v>649</v>
      </c>
      <c r="B568" s="145" t="s">
        <v>925</v>
      </c>
      <c r="C568" s="145">
        <v>559</v>
      </c>
      <c r="D568" s="146" t="s">
        <v>25</v>
      </c>
      <c r="E568" s="188">
        <v>4262</v>
      </c>
      <c r="F568" s="229" t="s">
        <v>135</v>
      </c>
      <c r="G568" s="221"/>
      <c r="H568" s="223">
        <v>85000</v>
      </c>
      <c r="I568" s="222">
        <v>85000</v>
      </c>
      <c r="J568" s="222">
        <v>85000</v>
      </c>
    </row>
    <row r="569" spans="1:10" s="167" customFormat="1" x14ac:dyDescent="0.2">
      <c r="A569" s="402" t="s">
        <v>649</v>
      </c>
      <c r="B569" s="435" t="s">
        <v>687</v>
      </c>
      <c r="C569" s="436"/>
      <c r="D569" s="436"/>
      <c r="E569" s="436"/>
      <c r="F569" s="437"/>
      <c r="G569" s="270"/>
      <c r="H569" s="271">
        <f>H570+H574+H578+H582+H588+H595+H599+H615+H622+H679+H722+H774</f>
        <v>38515000</v>
      </c>
      <c r="I569" s="271">
        <f t="shared" ref="I569:J569" si="432">I570+I574+I578+I582+I588+I595+I599+I615+I622+I679+I722+I774</f>
        <v>40458000</v>
      </c>
      <c r="J569" s="271">
        <f t="shared" si="432"/>
        <v>39452000</v>
      </c>
    </row>
    <row r="570" spans="1:10" ht="47.25" x14ac:dyDescent="0.2">
      <c r="A570" s="391" t="s">
        <v>649</v>
      </c>
      <c r="B570" s="297" t="s">
        <v>88</v>
      </c>
      <c r="C570" s="297"/>
      <c r="D570" s="297"/>
      <c r="E570" s="298"/>
      <c r="F570" s="300" t="s">
        <v>216</v>
      </c>
      <c r="G570" s="301" t="s">
        <v>692</v>
      </c>
      <c r="H570" s="302">
        <f t="shared" ref="H570:J571" si="433">H571</f>
        <v>700000</v>
      </c>
      <c r="I570" s="302">
        <f t="shared" si="433"/>
        <v>500000</v>
      </c>
      <c r="J570" s="302">
        <f t="shared" si="433"/>
        <v>500000</v>
      </c>
    </row>
    <row r="571" spans="1:10" x14ac:dyDescent="0.2">
      <c r="A571" s="390" t="s">
        <v>649</v>
      </c>
      <c r="B571" s="303" t="s">
        <v>88</v>
      </c>
      <c r="C571" s="286">
        <v>11</v>
      </c>
      <c r="D571" s="286"/>
      <c r="E571" s="287">
        <v>36</v>
      </c>
      <c r="F571" s="288"/>
      <c r="G571" s="289"/>
      <c r="H571" s="290">
        <f t="shared" si="433"/>
        <v>700000</v>
      </c>
      <c r="I571" s="290">
        <f t="shared" ref="I571:J571" si="434">I572</f>
        <v>500000</v>
      </c>
      <c r="J571" s="290">
        <f t="shared" si="434"/>
        <v>500000</v>
      </c>
    </row>
    <row r="572" spans="1:10" s="152" customFormat="1" x14ac:dyDescent="0.2">
      <c r="A572" s="181" t="s">
        <v>649</v>
      </c>
      <c r="B572" s="153" t="s">
        <v>88</v>
      </c>
      <c r="C572" s="154">
        <v>11</v>
      </c>
      <c r="D572" s="155"/>
      <c r="E572" s="156">
        <v>363</v>
      </c>
      <c r="F572" s="226"/>
      <c r="G572" s="157"/>
      <c r="H572" s="158">
        <f t="shared" ref="H572:J572" si="435">SUM(H573:H573)</f>
        <v>700000</v>
      </c>
      <c r="I572" s="158">
        <f t="shared" si="435"/>
        <v>500000</v>
      </c>
      <c r="J572" s="158">
        <f t="shared" si="435"/>
        <v>500000</v>
      </c>
    </row>
    <row r="573" spans="1:10" s="224" customFormat="1" ht="15" x14ac:dyDescent="0.2">
      <c r="A573" s="182" t="s">
        <v>649</v>
      </c>
      <c r="B573" s="160" t="s">
        <v>88</v>
      </c>
      <c r="C573" s="161">
        <v>11</v>
      </c>
      <c r="D573" s="162" t="s">
        <v>25</v>
      </c>
      <c r="E573" s="163">
        <v>3631</v>
      </c>
      <c r="F573" s="227" t="s">
        <v>233</v>
      </c>
      <c r="G573" s="221"/>
      <c r="H573" s="245">
        <v>700000</v>
      </c>
      <c r="I573" s="245">
        <v>500000</v>
      </c>
      <c r="J573" s="245">
        <v>500000</v>
      </c>
    </row>
    <row r="574" spans="1:10" ht="78.75" x14ac:dyDescent="0.2">
      <c r="A574" s="391" t="s">
        <v>649</v>
      </c>
      <c r="B574" s="297" t="s">
        <v>169</v>
      </c>
      <c r="C574" s="297"/>
      <c r="D574" s="297"/>
      <c r="E574" s="298"/>
      <c r="F574" s="300" t="s">
        <v>618</v>
      </c>
      <c r="G574" s="301" t="s">
        <v>692</v>
      </c>
      <c r="H574" s="302">
        <f t="shared" ref="H574:J575" si="436">H575</f>
        <v>200000</v>
      </c>
      <c r="I574" s="302">
        <f t="shared" si="436"/>
        <v>200000</v>
      </c>
      <c r="J574" s="302">
        <f t="shared" si="436"/>
        <v>200000</v>
      </c>
    </row>
    <row r="575" spans="1:10" x14ac:dyDescent="0.2">
      <c r="A575" s="390" t="s">
        <v>649</v>
      </c>
      <c r="B575" s="303" t="s">
        <v>169</v>
      </c>
      <c r="C575" s="286">
        <v>11</v>
      </c>
      <c r="D575" s="286"/>
      <c r="E575" s="287">
        <v>37</v>
      </c>
      <c r="F575" s="288"/>
      <c r="G575" s="289"/>
      <c r="H575" s="290">
        <f t="shared" si="436"/>
        <v>200000</v>
      </c>
      <c r="I575" s="290">
        <f t="shared" ref="I575:J575" si="437">I576</f>
        <v>200000</v>
      </c>
      <c r="J575" s="290">
        <f t="shared" si="437"/>
        <v>200000</v>
      </c>
    </row>
    <row r="576" spans="1:10" s="152" customFormat="1" x14ac:dyDescent="0.2">
      <c r="A576" s="181" t="s">
        <v>649</v>
      </c>
      <c r="B576" s="153" t="s">
        <v>169</v>
      </c>
      <c r="C576" s="154">
        <v>11</v>
      </c>
      <c r="D576" s="155"/>
      <c r="E576" s="156">
        <v>372</v>
      </c>
      <c r="F576" s="226"/>
      <c r="G576" s="157"/>
      <c r="H576" s="158">
        <f t="shared" ref="H576:J576" si="438">SUM(H577)</f>
        <v>200000</v>
      </c>
      <c r="I576" s="158">
        <f t="shared" si="438"/>
        <v>200000</v>
      </c>
      <c r="J576" s="158">
        <f t="shared" si="438"/>
        <v>200000</v>
      </c>
    </row>
    <row r="577" spans="1:10" s="224" customFormat="1" ht="15" x14ac:dyDescent="0.2">
      <c r="A577" s="182" t="s">
        <v>649</v>
      </c>
      <c r="B577" s="160" t="s">
        <v>169</v>
      </c>
      <c r="C577" s="161">
        <v>11</v>
      </c>
      <c r="D577" s="162" t="s">
        <v>25</v>
      </c>
      <c r="E577" s="163">
        <v>3721</v>
      </c>
      <c r="F577" s="227" t="s">
        <v>149</v>
      </c>
      <c r="G577" s="221"/>
      <c r="H577" s="245">
        <v>200000</v>
      </c>
      <c r="I577" s="245">
        <v>200000</v>
      </c>
      <c r="J577" s="245">
        <v>200000</v>
      </c>
    </row>
    <row r="578" spans="1:10" s="166" customFormat="1" ht="33.75" x14ac:dyDescent="0.2">
      <c r="A578" s="391" t="s">
        <v>649</v>
      </c>
      <c r="B578" s="297" t="s">
        <v>229</v>
      </c>
      <c r="C578" s="297"/>
      <c r="D578" s="297"/>
      <c r="E578" s="298"/>
      <c r="F578" s="300" t="s">
        <v>230</v>
      </c>
      <c r="G578" s="301" t="s">
        <v>692</v>
      </c>
      <c r="H578" s="302">
        <f t="shared" ref="H578:J579" si="439">H579</f>
        <v>300000</v>
      </c>
      <c r="I578" s="302">
        <f t="shared" si="439"/>
        <v>5000000</v>
      </c>
      <c r="J578" s="302">
        <f t="shared" si="439"/>
        <v>5000000</v>
      </c>
    </row>
    <row r="579" spans="1:10" s="166" customFormat="1" x14ac:dyDescent="0.2">
      <c r="A579" s="390" t="s">
        <v>649</v>
      </c>
      <c r="B579" s="303" t="s">
        <v>229</v>
      </c>
      <c r="C579" s="286">
        <v>11</v>
      </c>
      <c r="D579" s="286"/>
      <c r="E579" s="287">
        <v>35</v>
      </c>
      <c r="F579" s="288"/>
      <c r="G579" s="289"/>
      <c r="H579" s="290">
        <f t="shared" si="439"/>
        <v>300000</v>
      </c>
      <c r="I579" s="290">
        <f t="shared" ref="I579:J579" si="440">I580</f>
        <v>5000000</v>
      </c>
      <c r="J579" s="290">
        <f t="shared" si="440"/>
        <v>5000000</v>
      </c>
    </row>
    <row r="580" spans="1:10" s="167" customFormat="1" x14ac:dyDescent="0.2">
      <c r="A580" s="155" t="s">
        <v>649</v>
      </c>
      <c r="B580" s="154" t="s">
        <v>229</v>
      </c>
      <c r="C580" s="154">
        <v>11</v>
      </c>
      <c r="D580" s="155"/>
      <c r="E580" s="156">
        <v>352</v>
      </c>
      <c r="F580" s="226"/>
      <c r="G580" s="157"/>
      <c r="H580" s="158">
        <f t="shared" ref="H580:J580" si="441">SUM(H581)</f>
        <v>300000</v>
      </c>
      <c r="I580" s="158">
        <f t="shared" si="441"/>
        <v>5000000</v>
      </c>
      <c r="J580" s="158">
        <f t="shared" si="441"/>
        <v>5000000</v>
      </c>
    </row>
    <row r="581" spans="1:10" s="224" customFormat="1" ht="30" x14ac:dyDescent="0.2">
      <c r="A581" s="162" t="s">
        <v>649</v>
      </c>
      <c r="B581" s="161" t="s">
        <v>229</v>
      </c>
      <c r="C581" s="161">
        <v>11</v>
      </c>
      <c r="D581" s="162" t="s">
        <v>25</v>
      </c>
      <c r="E581" s="163">
        <v>3522</v>
      </c>
      <c r="F581" s="227" t="s">
        <v>665</v>
      </c>
      <c r="G581" s="221"/>
      <c r="H581" s="223">
        <v>300000</v>
      </c>
      <c r="I581" s="245">
        <v>5000000</v>
      </c>
      <c r="J581" s="245">
        <v>5000000</v>
      </c>
    </row>
    <row r="582" spans="1:10" s="166" customFormat="1" ht="47.25" x14ac:dyDescent="0.2">
      <c r="A582" s="391" t="s">
        <v>649</v>
      </c>
      <c r="B582" s="297" t="s">
        <v>2</v>
      </c>
      <c r="C582" s="297"/>
      <c r="D582" s="297"/>
      <c r="E582" s="298"/>
      <c r="F582" s="300" t="s">
        <v>617</v>
      </c>
      <c r="G582" s="301" t="s">
        <v>692</v>
      </c>
      <c r="H582" s="302">
        <f t="shared" ref="H582:J582" si="442">H583</f>
        <v>1212000</v>
      </c>
      <c r="I582" s="302">
        <f t="shared" si="442"/>
        <v>1212000</v>
      </c>
      <c r="J582" s="302">
        <f t="shared" si="442"/>
        <v>1212000</v>
      </c>
    </row>
    <row r="583" spans="1:10" s="166" customFormat="1" x14ac:dyDescent="0.2">
      <c r="A583" s="390" t="s">
        <v>649</v>
      </c>
      <c r="B583" s="303" t="s">
        <v>2</v>
      </c>
      <c r="C583" s="286">
        <v>11</v>
      </c>
      <c r="D583" s="286"/>
      <c r="E583" s="287">
        <v>32</v>
      </c>
      <c r="F583" s="288"/>
      <c r="G583" s="289"/>
      <c r="H583" s="290">
        <f t="shared" ref="H583" si="443">H584+H586</f>
        <v>1212000</v>
      </c>
      <c r="I583" s="290">
        <f t="shared" ref="I583" si="444">I584+I586</f>
        <v>1212000</v>
      </c>
      <c r="J583" s="290">
        <f t="shared" ref="J583" si="445">J584+J586</f>
        <v>1212000</v>
      </c>
    </row>
    <row r="584" spans="1:10" s="167" customFormat="1" x14ac:dyDescent="0.2">
      <c r="A584" s="181" t="s">
        <v>649</v>
      </c>
      <c r="B584" s="153" t="s">
        <v>2</v>
      </c>
      <c r="C584" s="154">
        <v>11</v>
      </c>
      <c r="D584" s="155"/>
      <c r="E584" s="156">
        <v>323</v>
      </c>
      <c r="F584" s="226"/>
      <c r="G584" s="157"/>
      <c r="H584" s="158">
        <f t="shared" ref="H584:J584" si="446">SUM(H585)</f>
        <v>670000</v>
      </c>
      <c r="I584" s="158">
        <f t="shared" si="446"/>
        <v>670000</v>
      </c>
      <c r="J584" s="158">
        <f t="shared" si="446"/>
        <v>670000</v>
      </c>
    </row>
    <row r="585" spans="1:10" s="224" customFormat="1" ht="15" x14ac:dyDescent="0.2">
      <c r="A585" s="182" t="s">
        <v>649</v>
      </c>
      <c r="B585" s="160" t="s">
        <v>2</v>
      </c>
      <c r="C585" s="161">
        <v>11</v>
      </c>
      <c r="D585" s="162" t="s">
        <v>25</v>
      </c>
      <c r="E585" s="163">
        <v>3235</v>
      </c>
      <c r="F585" s="227" t="s">
        <v>42</v>
      </c>
      <c r="G585" s="221"/>
      <c r="H585" s="245">
        <v>670000</v>
      </c>
      <c r="I585" s="245">
        <v>670000</v>
      </c>
      <c r="J585" s="245">
        <v>670000</v>
      </c>
    </row>
    <row r="586" spans="1:10" s="152" customFormat="1" x14ac:dyDescent="0.2">
      <c r="A586" s="181" t="s">
        <v>649</v>
      </c>
      <c r="B586" s="153" t="s">
        <v>2</v>
      </c>
      <c r="C586" s="154">
        <v>11</v>
      </c>
      <c r="D586" s="155"/>
      <c r="E586" s="156">
        <v>329</v>
      </c>
      <c r="F586" s="226"/>
      <c r="G586" s="157"/>
      <c r="H586" s="158">
        <f t="shared" ref="H586:J586" si="447">SUM(H587)</f>
        <v>542000</v>
      </c>
      <c r="I586" s="158">
        <f t="shared" si="447"/>
        <v>542000</v>
      </c>
      <c r="J586" s="158">
        <f t="shared" si="447"/>
        <v>542000</v>
      </c>
    </row>
    <row r="587" spans="1:10" s="244" customFormat="1" x14ac:dyDescent="0.2">
      <c r="A587" s="182" t="s">
        <v>649</v>
      </c>
      <c r="B587" s="160" t="s">
        <v>2</v>
      </c>
      <c r="C587" s="161">
        <v>11</v>
      </c>
      <c r="D587" s="162" t="s">
        <v>25</v>
      </c>
      <c r="E587" s="163">
        <v>3294</v>
      </c>
      <c r="F587" s="227" t="s">
        <v>611</v>
      </c>
      <c r="G587" s="221"/>
      <c r="H587" s="245">
        <v>542000</v>
      </c>
      <c r="I587" s="245">
        <v>542000</v>
      </c>
      <c r="J587" s="245">
        <v>542000</v>
      </c>
    </row>
    <row r="588" spans="1:10" s="152" customFormat="1" ht="33.75" x14ac:dyDescent="0.2">
      <c r="A588" s="309" t="s">
        <v>649</v>
      </c>
      <c r="B588" s="296" t="s">
        <v>610</v>
      </c>
      <c r="C588" s="296"/>
      <c r="D588" s="296"/>
      <c r="E588" s="305"/>
      <c r="F588" s="300" t="s">
        <v>608</v>
      </c>
      <c r="G588" s="301" t="s">
        <v>692</v>
      </c>
      <c r="H588" s="302">
        <f t="shared" ref="H588:J588" si="448">H589+H592</f>
        <v>3100000</v>
      </c>
      <c r="I588" s="302">
        <f t="shared" si="448"/>
        <v>2300000</v>
      </c>
      <c r="J588" s="302">
        <f t="shared" si="448"/>
        <v>2300000</v>
      </c>
    </row>
    <row r="589" spans="1:10" s="152" customFormat="1" x14ac:dyDescent="0.2">
      <c r="A589" s="390" t="s">
        <v>649</v>
      </c>
      <c r="B589" s="303" t="s">
        <v>610</v>
      </c>
      <c r="C589" s="286">
        <v>11</v>
      </c>
      <c r="D589" s="286"/>
      <c r="E589" s="287">
        <v>32</v>
      </c>
      <c r="F589" s="288"/>
      <c r="G589" s="289"/>
      <c r="H589" s="290">
        <f t="shared" ref="H589:J590" si="449">H590</f>
        <v>300000</v>
      </c>
      <c r="I589" s="290">
        <f t="shared" si="449"/>
        <v>100000</v>
      </c>
      <c r="J589" s="290">
        <f t="shared" si="449"/>
        <v>100000</v>
      </c>
    </row>
    <row r="590" spans="1:10" s="152" customFormat="1" x14ac:dyDescent="0.2">
      <c r="A590" s="181" t="s">
        <v>649</v>
      </c>
      <c r="B590" s="153" t="s">
        <v>610</v>
      </c>
      <c r="C590" s="154">
        <v>11</v>
      </c>
      <c r="D590" s="155"/>
      <c r="E590" s="156">
        <v>323</v>
      </c>
      <c r="F590" s="226"/>
      <c r="G590" s="157"/>
      <c r="H590" s="158">
        <f t="shared" si="449"/>
        <v>300000</v>
      </c>
      <c r="I590" s="158">
        <f t="shared" si="449"/>
        <v>100000</v>
      </c>
      <c r="J590" s="158">
        <f t="shared" si="449"/>
        <v>100000</v>
      </c>
    </row>
    <row r="591" spans="1:10" s="224" customFormat="1" ht="15" x14ac:dyDescent="0.2">
      <c r="A591" s="182" t="s">
        <v>649</v>
      </c>
      <c r="B591" s="160" t="s">
        <v>610</v>
      </c>
      <c r="C591" s="161">
        <v>11</v>
      </c>
      <c r="D591" s="162" t="s">
        <v>25</v>
      </c>
      <c r="E591" s="163">
        <v>3237</v>
      </c>
      <c r="F591" s="227" t="s">
        <v>36</v>
      </c>
      <c r="G591" s="221"/>
      <c r="H591" s="245">
        <v>300000</v>
      </c>
      <c r="I591" s="245">
        <v>100000</v>
      </c>
      <c r="J591" s="245">
        <v>100000</v>
      </c>
    </row>
    <row r="592" spans="1:10" s="152" customFormat="1" x14ac:dyDescent="0.2">
      <c r="A592" s="390" t="s">
        <v>649</v>
      </c>
      <c r="B592" s="303" t="s">
        <v>610</v>
      </c>
      <c r="C592" s="286">
        <v>11</v>
      </c>
      <c r="D592" s="286"/>
      <c r="E592" s="287">
        <v>41</v>
      </c>
      <c r="F592" s="288"/>
      <c r="G592" s="289"/>
      <c r="H592" s="290">
        <f t="shared" ref="H592:J593" si="450">H593</f>
        <v>2800000</v>
      </c>
      <c r="I592" s="290">
        <f t="shared" si="450"/>
        <v>2200000</v>
      </c>
      <c r="J592" s="290">
        <f t="shared" si="450"/>
        <v>2200000</v>
      </c>
    </row>
    <row r="593" spans="1:10" s="152" customFormat="1" x14ac:dyDescent="0.2">
      <c r="A593" s="181" t="s">
        <v>649</v>
      </c>
      <c r="B593" s="153" t="s">
        <v>610</v>
      </c>
      <c r="C593" s="154">
        <v>11</v>
      </c>
      <c r="D593" s="155"/>
      <c r="E593" s="156">
        <v>412</v>
      </c>
      <c r="F593" s="226"/>
      <c r="G593" s="157"/>
      <c r="H593" s="158">
        <f t="shared" si="450"/>
        <v>2800000</v>
      </c>
      <c r="I593" s="158">
        <f t="shared" ref="I593:J593" si="451">I594</f>
        <v>2200000</v>
      </c>
      <c r="J593" s="158">
        <f t="shared" si="451"/>
        <v>2200000</v>
      </c>
    </row>
    <row r="594" spans="1:10" s="224" customFormat="1" ht="15" x14ac:dyDescent="0.2">
      <c r="A594" s="182" t="s">
        <v>649</v>
      </c>
      <c r="B594" s="160" t="s">
        <v>610</v>
      </c>
      <c r="C594" s="161">
        <v>11</v>
      </c>
      <c r="D594" s="162" t="s">
        <v>25</v>
      </c>
      <c r="E594" s="163">
        <v>4126</v>
      </c>
      <c r="F594" s="227" t="s">
        <v>4</v>
      </c>
      <c r="G594" s="221"/>
      <c r="H594" s="245">
        <v>2800000</v>
      </c>
      <c r="I594" s="245">
        <v>2200000</v>
      </c>
      <c r="J594" s="245">
        <v>2200000</v>
      </c>
    </row>
    <row r="595" spans="1:10" s="197" customFormat="1" ht="33.75" x14ac:dyDescent="0.2">
      <c r="A595" s="391" t="s">
        <v>649</v>
      </c>
      <c r="B595" s="297" t="s">
        <v>291</v>
      </c>
      <c r="C595" s="297"/>
      <c r="D595" s="297"/>
      <c r="E595" s="298"/>
      <c r="F595" s="300" t="s">
        <v>292</v>
      </c>
      <c r="G595" s="301" t="s">
        <v>692</v>
      </c>
      <c r="H595" s="302">
        <f t="shared" ref="H595:J597" si="452">H596</f>
        <v>100000</v>
      </c>
      <c r="I595" s="302">
        <f t="shared" si="452"/>
        <v>300000</v>
      </c>
      <c r="J595" s="302">
        <f t="shared" si="452"/>
        <v>300000</v>
      </c>
    </row>
    <row r="596" spans="1:10" s="197" customFormat="1" x14ac:dyDescent="0.2">
      <c r="A596" s="335" t="s">
        <v>649</v>
      </c>
      <c r="B596" s="286" t="s">
        <v>291</v>
      </c>
      <c r="C596" s="286">
        <v>11</v>
      </c>
      <c r="D596" s="286"/>
      <c r="E596" s="287">
        <v>42</v>
      </c>
      <c r="F596" s="288"/>
      <c r="G596" s="289"/>
      <c r="H596" s="290">
        <f t="shared" si="452"/>
        <v>100000</v>
      </c>
      <c r="I596" s="290">
        <f t="shared" ref="I596:J597" si="453">I597</f>
        <v>300000</v>
      </c>
      <c r="J596" s="290">
        <f t="shared" si="453"/>
        <v>300000</v>
      </c>
    </row>
    <row r="597" spans="1:10" s="197" customFormat="1" x14ac:dyDescent="0.2">
      <c r="A597" s="181" t="s">
        <v>649</v>
      </c>
      <c r="B597" s="153" t="s">
        <v>291</v>
      </c>
      <c r="C597" s="154">
        <v>11</v>
      </c>
      <c r="D597" s="181"/>
      <c r="E597" s="176">
        <v>423</v>
      </c>
      <c r="F597" s="226"/>
      <c r="G597" s="164"/>
      <c r="H597" s="158">
        <f t="shared" si="452"/>
        <v>100000</v>
      </c>
      <c r="I597" s="158">
        <f t="shared" si="453"/>
        <v>300000</v>
      </c>
      <c r="J597" s="158">
        <f t="shared" si="453"/>
        <v>300000</v>
      </c>
    </row>
    <row r="598" spans="1:10" s="259" customFormat="1" ht="30" x14ac:dyDescent="0.2">
      <c r="A598" s="182" t="s">
        <v>649</v>
      </c>
      <c r="B598" s="160" t="s">
        <v>291</v>
      </c>
      <c r="C598" s="161">
        <v>11</v>
      </c>
      <c r="D598" s="182" t="s">
        <v>25</v>
      </c>
      <c r="E598" s="163">
        <v>4233</v>
      </c>
      <c r="F598" s="227" t="s">
        <v>142</v>
      </c>
      <c r="G598" s="221"/>
      <c r="H598" s="223">
        <v>100000</v>
      </c>
      <c r="I598" s="223">
        <v>300000</v>
      </c>
      <c r="J598" s="223">
        <v>300000</v>
      </c>
    </row>
    <row r="599" spans="1:10" s="197" customFormat="1" ht="33.75" x14ac:dyDescent="0.2">
      <c r="A599" s="391" t="s">
        <v>649</v>
      </c>
      <c r="B599" s="297" t="s">
        <v>75</v>
      </c>
      <c r="C599" s="297"/>
      <c r="D599" s="297"/>
      <c r="E599" s="298"/>
      <c r="F599" s="300" t="s">
        <v>92</v>
      </c>
      <c r="G599" s="301" t="s">
        <v>692</v>
      </c>
      <c r="H599" s="302">
        <f>H600+H606+H610</f>
        <v>22470000</v>
      </c>
      <c r="I599" s="302">
        <f t="shared" ref="I599:J599" si="454">I600+I606+I610</f>
        <v>19520000</v>
      </c>
      <c r="J599" s="302">
        <f t="shared" si="454"/>
        <v>21520000</v>
      </c>
    </row>
    <row r="600" spans="1:10" s="197" customFormat="1" x14ac:dyDescent="0.2">
      <c r="A600" s="335" t="s">
        <v>649</v>
      </c>
      <c r="B600" s="286" t="s">
        <v>75</v>
      </c>
      <c r="C600" s="286">
        <v>11</v>
      </c>
      <c r="D600" s="286"/>
      <c r="E600" s="287">
        <v>32</v>
      </c>
      <c r="F600" s="288"/>
      <c r="G600" s="289"/>
      <c r="H600" s="290">
        <f>H601</f>
        <v>20720000</v>
      </c>
      <c r="I600" s="290">
        <f t="shared" ref="I600:J600" si="455">I601</f>
        <v>18720000</v>
      </c>
      <c r="J600" s="290">
        <f t="shared" si="455"/>
        <v>20720000</v>
      </c>
    </row>
    <row r="601" spans="1:10" s="197" customFormat="1" x14ac:dyDescent="0.2">
      <c r="A601" s="181" t="s">
        <v>649</v>
      </c>
      <c r="B601" s="153" t="s">
        <v>75</v>
      </c>
      <c r="C601" s="154">
        <v>11</v>
      </c>
      <c r="D601" s="181"/>
      <c r="E601" s="156">
        <v>323</v>
      </c>
      <c r="F601" s="226"/>
      <c r="G601" s="164"/>
      <c r="H601" s="158">
        <f>SUM(H602:H605)</f>
        <v>20720000</v>
      </c>
      <c r="I601" s="158">
        <f>SUM(I602:I605)</f>
        <v>18720000</v>
      </c>
      <c r="J601" s="158">
        <f>SUM(J602:J605)</f>
        <v>20720000</v>
      </c>
    </row>
    <row r="602" spans="1:10" s="259" customFormat="1" ht="15" x14ac:dyDescent="0.2">
      <c r="A602" s="182" t="s">
        <v>649</v>
      </c>
      <c r="B602" s="160" t="s">
        <v>75</v>
      </c>
      <c r="C602" s="161">
        <v>11</v>
      </c>
      <c r="D602" s="182" t="s">
        <v>25</v>
      </c>
      <c r="E602" s="163">
        <v>3232</v>
      </c>
      <c r="F602" s="227" t="s">
        <v>118</v>
      </c>
      <c r="G602" s="221"/>
      <c r="H602" s="223">
        <v>19900000</v>
      </c>
      <c r="I602" s="222">
        <v>18000000</v>
      </c>
      <c r="J602" s="222">
        <v>20000000</v>
      </c>
    </row>
    <row r="603" spans="1:10" s="259" customFormat="1" ht="15" x14ac:dyDescent="0.2">
      <c r="A603" s="182" t="s">
        <v>649</v>
      </c>
      <c r="B603" s="160" t="s">
        <v>75</v>
      </c>
      <c r="C603" s="161">
        <v>11</v>
      </c>
      <c r="D603" s="182" t="s">
        <v>25</v>
      </c>
      <c r="E603" s="163">
        <v>3235</v>
      </c>
      <c r="F603" s="227" t="s">
        <v>42</v>
      </c>
      <c r="G603" s="221"/>
      <c r="H603" s="223">
        <v>120000</v>
      </c>
      <c r="I603" s="222">
        <v>120000</v>
      </c>
      <c r="J603" s="222">
        <v>120000</v>
      </c>
    </row>
    <row r="604" spans="1:10" s="259" customFormat="1" ht="15" x14ac:dyDescent="0.2">
      <c r="A604" s="182" t="s">
        <v>649</v>
      </c>
      <c r="B604" s="160" t="s">
        <v>75</v>
      </c>
      <c r="C604" s="161">
        <v>11</v>
      </c>
      <c r="D604" s="182" t="s">
        <v>25</v>
      </c>
      <c r="E604" s="163">
        <v>3237</v>
      </c>
      <c r="F604" s="227" t="s">
        <v>36</v>
      </c>
      <c r="G604" s="221"/>
      <c r="H604" s="223">
        <v>500000</v>
      </c>
      <c r="I604" s="222">
        <v>500000</v>
      </c>
      <c r="J604" s="222">
        <v>500000</v>
      </c>
    </row>
    <row r="605" spans="1:10" s="259" customFormat="1" ht="15" x14ac:dyDescent="0.2">
      <c r="A605" s="182" t="s">
        <v>649</v>
      </c>
      <c r="B605" s="160" t="s">
        <v>75</v>
      </c>
      <c r="C605" s="161">
        <v>11</v>
      </c>
      <c r="D605" s="182" t="s">
        <v>25</v>
      </c>
      <c r="E605" s="163">
        <v>3238</v>
      </c>
      <c r="F605" s="227" t="s">
        <v>122</v>
      </c>
      <c r="G605" s="221"/>
      <c r="H605" s="223">
        <v>200000</v>
      </c>
      <c r="I605" s="222">
        <v>100000</v>
      </c>
      <c r="J605" s="222">
        <v>100000</v>
      </c>
    </row>
    <row r="606" spans="1:10" s="197" customFormat="1" x14ac:dyDescent="0.2">
      <c r="A606" s="335" t="s">
        <v>649</v>
      </c>
      <c r="B606" s="286" t="s">
        <v>75</v>
      </c>
      <c r="C606" s="286">
        <v>11</v>
      </c>
      <c r="D606" s="286"/>
      <c r="E606" s="287">
        <v>41</v>
      </c>
      <c r="F606" s="288"/>
      <c r="G606" s="289"/>
      <c r="H606" s="290">
        <f t="shared" ref="H606:J606" si="456">H607</f>
        <v>1450000</v>
      </c>
      <c r="I606" s="290">
        <f t="shared" si="456"/>
        <v>550000</v>
      </c>
      <c r="J606" s="290">
        <f t="shared" si="456"/>
        <v>550000</v>
      </c>
    </row>
    <row r="607" spans="1:10" s="197" customFormat="1" x14ac:dyDescent="0.2">
      <c r="A607" s="181" t="s">
        <v>649</v>
      </c>
      <c r="B607" s="153" t="s">
        <v>75</v>
      </c>
      <c r="C607" s="154">
        <v>11</v>
      </c>
      <c r="D607" s="181"/>
      <c r="E607" s="156">
        <v>412</v>
      </c>
      <c r="F607" s="226"/>
      <c r="G607" s="164"/>
      <c r="H607" s="184">
        <f t="shared" ref="H607" si="457">H608+H609</f>
        <v>1450000</v>
      </c>
      <c r="I607" s="184">
        <f t="shared" ref="I607" si="458">I608+I609</f>
        <v>550000</v>
      </c>
      <c r="J607" s="184">
        <f t="shared" ref="J607" si="459">J608+J609</f>
        <v>550000</v>
      </c>
    </row>
    <row r="608" spans="1:10" s="259" customFormat="1" ht="15" x14ac:dyDescent="0.2">
      <c r="A608" s="182" t="s">
        <v>649</v>
      </c>
      <c r="B608" s="160" t="s">
        <v>75</v>
      </c>
      <c r="C608" s="161">
        <v>11</v>
      </c>
      <c r="D608" s="182" t="s">
        <v>25</v>
      </c>
      <c r="E608" s="163">
        <v>4123</v>
      </c>
      <c r="F608" s="227" t="s">
        <v>133</v>
      </c>
      <c r="G608" s="221"/>
      <c r="H608" s="223">
        <v>50000</v>
      </c>
      <c r="I608" s="223">
        <v>50000</v>
      </c>
      <c r="J608" s="223">
        <v>50000</v>
      </c>
    </row>
    <row r="609" spans="1:10" s="259" customFormat="1" ht="15" x14ac:dyDescent="0.2">
      <c r="A609" s="182" t="s">
        <v>649</v>
      </c>
      <c r="B609" s="160" t="s">
        <v>75</v>
      </c>
      <c r="C609" s="161">
        <v>11</v>
      </c>
      <c r="D609" s="182" t="s">
        <v>25</v>
      </c>
      <c r="E609" s="163">
        <v>4126</v>
      </c>
      <c r="F609" s="227" t="s">
        <v>4</v>
      </c>
      <c r="G609" s="221"/>
      <c r="H609" s="223">
        <v>1400000</v>
      </c>
      <c r="I609" s="223">
        <v>500000</v>
      </c>
      <c r="J609" s="223">
        <v>500000</v>
      </c>
    </row>
    <row r="610" spans="1:10" s="197" customFormat="1" x14ac:dyDescent="0.2">
      <c r="A610" s="335" t="s">
        <v>649</v>
      </c>
      <c r="B610" s="286" t="s">
        <v>75</v>
      </c>
      <c r="C610" s="286">
        <v>11</v>
      </c>
      <c r="D610" s="286"/>
      <c r="E610" s="287">
        <v>42</v>
      </c>
      <c r="F610" s="288"/>
      <c r="G610" s="289"/>
      <c r="H610" s="290">
        <f t="shared" ref="H610" si="460">H611+H613</f>
        <v>300000</v>
      </c>
      <c r="I610" s="319">
        <f t="shared" ref="I610" si="461">I611+I613</f>
        <v>250000</v>
      </c>
      <c r="J610" s="319">
        <f t="shared" ref="J610" si="462">J611+J613</f>
        <v>250000</v>
      </c>
    </row>
    <row r="611" spans="1:10" s="197" customFormat="1" x14ac:dyDescent="0.2">
      <c r="A611" s="185" t="s">
        <v>649</v>
      </c>
      <c r="B611" s="168" t="s">
        <v>75</v>
      </c>
      <c r="C611" s="169">
        <v>11</v>
      </c>
      <c r="D611" s="185"/>
      <c r="E611" s="171">
        <v>421</v>
      </c>
      <c r="F611" s="231"/>
      <c r="G611" s="164"/>
      <c r="H611" s="202">
        <f t="shared" ref="H611:J611" si="463">H612</f>
        <v>250000</v>
      </c>
      <c r="I611" s="320">
        <f t="shared" si="463"/>
        <v>200000</v>
      </c>
      <c r="J611" s="320">
        <f t="shared" si="463"/>
        <v>200000</v>
      </c>
    </row>
    <row r="612" spans="1:10" s="259" customFormat="1" ht="15" x14ac:dyDescent="0.2">
      <c r="A612" s="146" t="s">
        <v>649</v>
      </c>
      <c r="B612" s="144" t="s">
        <v>75</v>
      </c>
      <c r="C612" s="145">
        <v>11</v>
      </c>
      <c r="D612" s="146" t="s">
        <v>25</v>
      </c>
      <c r="E612" s="173">
        <v>4214</v>
      </c>
      <c r="F612" s="229" t="s">
        <v>154</v>
      </c>
      <c r="G612" s="221"/>
      <c r="H612" s="223">
        <v>250000</v>
      </c>
      <c r="I612" s="223">
        <v>200000</v>
      </c>
      <c r="J612" s="223">
        <v>200000</v>
      </c>
    </row>
    <row r="613" spans="1:10" s="197" customFormat="1" x14ac:dyDescent="0.2">
      <c r="A613" s="185" t="s">
        <v>649</v>
      </c>
      <c r="B613" s="168" t="s">
        <v>75</v>
      </c>
      <c r="C613" s="169">
        <v>11</v>
      </c>
      <c r="D613" s="185"/>
      <c r="E613" s="171">
        <v>426</v>
      </c>
      <c r="F613" s="231"/>
      <c r="G613" s="164"/>
      <c r="H613" s="202">
        <f t="shared" ref="H613:J613" si="464">H614</f>
        <v>50000</v>
      </c>
      <c r="I613" s="320">
        <f t="shared" si="464"/>
        <v>50000</v>
      </c>
      <c r="J613" s="320">
        <f t="shared" si="464"/>
        <v>50000</v>
      </c>
    </row>
    <row r="614" spans="1:10" s="259" customFormat="1" ht="15" x14ac:dyDescent="0.2">
      <c r="A614" s="146" t="s">
        <v>649</v>
      </c>
      <c r="B614" s="144" t="s">
        <v>75</v>
      </c>
      <c r="C614" s="145">
        <v>11</v>
      </c>
      <c r="D614" s="146" t="s">
        <v>25</v>
      </c>
      <c r="E614" s="173">
        <v>4262</v>
      </c>
      <c r="F614" s="229" t="s">
        <v>135</v>
      </c>
      <c r="G614" s="221"/>
      <c r="H614" s="223">
        <v>50000</v>
      </c>
      <c r="I614" s="223">
        <v>50000</v>
      </c>
      <c r="J614" s="223">
        <v>50000</v>
      </c>
    </row>
    <row r="615" spans="1:10" s="197" customFormat="1" ht="33.75" x14ac:dyDescent="0.2">
      <c r="A615" s="391" t="s">
        <v>649</v>
      </c>
      <c r="B615" s="297" t="s">
        <v>97</v>
      </c>
      <c r="C615" s="297"/>
      <c r="D615" s="297"/>
      <c r="E615" s="298"/>
      <c r="F615" s="300" t="s">
        <v>94</v>
      </c>
      <c r="G615" s="301" t="s">
        <v>692</v>
      </c>
      <c r="H615" s="302">
        <f>H619+H616</f>
        <v>2100000</v>
      </c>
      <c r="I615" s="302">
        <f t="shared" ref="I615:J615" si="465">I619+I616</f>
        <v>5500000</v>
      </c>
      <c r="J615" s="302">
        <f t="shared" si="465"/>
        <v>5500000</v>
      </c>
    </row>
    <row r="616" spans="1:10" s="197" customFormat="1" x14ac:dyDescent="0.2">
      <c r="A616" s="335" t="s">
        <v>649</v>
      </c>
      <c r="B616" s="286" t="s">
        <v>97</v>
      </c>
      <c r="C616" s="286">
        <v>11</v>
      </c>
      <c r="D616" s="286"/>
      <c r="E616" s="287">
        <v>32</v>
      </c>
      <c r="F616" s="288"/>
      <c r="G616" s="289"/>
      <c r="H616" s="290">
        <f>H617</f>
        <v>900000</v>
      </c>
      <c r="I616" s="290">
        <f t="shared" ref="I616:J617" si="466">I617</f>
        <v>1500000</v>
      </c>
      <c r="J616" s="290">
        <f t="shared" si="466"/>
        <v>1500000</v>
      </c>
    </row>
    <row r="617" spans="1:10" s="197" customFormat="1" x14ac:dyDescent="0.2">
      <c r="A617" s="185" t="s">
        <v>649</v>
      </c>
      <c r="B617" s="168" t="s">
        <v>97</v>
      </c>
      <c r="C617" s="169">
        <v>11</v>
      </c>
      <c r="D617" s="185"/>
      <c r="E617" s="187">
        <v>323</v>
      </c>
      <c r="F617" s="231"/>
      <c r="G617" s="164"/>
      <c r="H617" s="184">
        <f>H618</f>
        <v>900000</v>
      </c>
      <c r="I617" s="184">
        <f t="shared" si="466"/>
        <v>1500000</v>
      </c>
      <c r="J617" s="184">
        <f t="shared" si="466"/>
        <v>1500000</v>
      </c>
    </row>
    <row r="618" spans="1:10" s="259" customFormat="1" ht="15" x14ac:dyDescent="0.2">
      <c r="A618" s="146" t="s">
        <v>649</v>
      </c>
      <c r="B618" s="144" t="s">
        <v>97</v>
      </c>
      <c r="C618" s="145">
        <v>11</v>
      </c>
      <c r="D618" s="146" t="s">
        <v>25</v>
      </c>
      <c r="E618" s="188">
        <v>3237</v>
      </c>
      <c r="F618" s="229" t="s">
        <v>36</v>
      </c>
      <c r="G618" s="221"/>
      <c r="H618" s="223">
        <v>900000</v>
      </c>
      <c r="I618" s="223">
        <v>1500000</v>
      </c>
      <c r="J618" s="223">
        <v>1500000</v>
      </c>
    </row>
    <row r="619" spans="1:10" s="197" customFormat="1" x14ac:dyDescent="0.2">
      <c r="A619" s="335" t="s">
        <v>649</v>
      </c>
      <c r="B619" s="286" t="s">
        <v>97</v>
      </c>
      <c r="C619" s="286">
        <v>11</v>
      </c>
      <c r="D619" s="286"/>
      <c r="E619" s="287">
        <v>41</v>
      </c>
      <c r="F619" s="288"/>
      <c r="G619" s="289"/>
      <c r="H619" s="290">
        <f t="shared" ref="H619:H620" si="467">H620</f>
        <v>1200000</v>
      </c>
      <c r="I619" s="319">
        <f t="shared" ref="I619:J620" si="468">I620</f>
        <v>4000000</v>
      </c>
      <c r="J619" s="319">
        <f t="shared" si="468"/>
        <v>4000000</v>
      </c>
    </row>
    <row r="620" spans="1:10" s="197" customFormat="1" x14ac:dyDescent="0.2">
      <c r="A620" s="185" t="s">
        <v>649</v>
      </c>
      <c r="B620" s="168" t="s">
        <v>97</v>
      </c>
      <c r="C620" s="169">
        <v>11</v>
      </c>
      <c r="D620" s="185"/>
      <c r="E620" s="187">
        <v>412</v>
      </c>
      <c r="F620" s="231"/>
      <c r="G620" s="164"/>
      <c r="H620" s="184">
        <f t="shared" si="467"/>
        <v>1200000</v>
      </c>
      <c r="I620" s="200">
        <f t="shared" si="468"/>
        <v>4000000</v>
      </c>
      <c r="J620" s="200">
        <f t="shared" si="468"/>
        <v>4000000</v>
      </c>
    </row>
    <row r="621" spans="1:10" s="259" customFormat="1" ht="15" x14ac:dyDescent="0.2">
      <c r="A621" s="146" t="s">
        <v>649</v>
      </c>
      <c r="B621" s="144" t="s">
        <v>97</v>
      </c>
      <c r="C621" s="145">
        <v>11</v>
      </c>
      <c r="D621" s="146" t="s">
        <v>25</v>
      </c>
      <c r="E621" s="188">
        <v>4126</v>
      </c>
      <c r="F621" s="229" t="s">
        <v>4</v>
      </c>
      <c r="G621" s="221"/>
      <c r="H621" s="223">
        <v>1200000</v>
      </c>
      <c r="I621" s="223">
        <v>4000000</v>
      </c>
      <c r="J621" s="223">
        <v>4000000</v>
      </c>
    </row>
    <row r="622" spans="1:10" s="197" customFormat="1" ht="63" x14ac:dyDescent="0.2">
      <c r="A622" s="391" t="s">
        <v>649</v>
      </c>
      <c r="B622" s="297" t="s">
        <v>631</v>
      </c>
      <c r="C622" s="297"/>
      <c r="D622" s="297"/>
      <c r="E622" s="298"/>
      <c r="F622" s="300" t="s">
        <v>629</v>
      </c>
      <c r="G622" s="301" t="s">
        <v>645</v>
      </c>
      <c r="H622" s="302">
        <f>H623+H628+H642+H647+H660+H665</f>
        <v>1356000</v>
      </c>
      <c r="I622" s="302">
        <f t="shared" ref="I622:J622" si="469">I623+I628+I642+I647+I660+I665</f>
        <v>0</v>
      </c>
      <c r="J622" s="302">
        <f t="shared" si="469"/>
        <v>0</v>
      </c>
    </row>
    <row r="623" spans="1:10" s="197" customFormat="1" x14ac:dyDescent="0.2">
      <c r="A623" s="335" t="s">
        <v>649</v>
      </c>
      <c r="B623" s="286" t="s">
        <v>631</v>
      </c>
      <c r="C623" s="286">
        <v>12</v>
      </c>
      <c r="D623" s="286"/>
      <c r="E623" s="287">
        <v>31</v>
      </c>
      <c r="F623" s="288"/>
      <c r="G623" s="289"/>
      <c r="H623" s="290">
        <f t="shared" ref="H623" si="470">H624+H626</f>
        <v>54500</v>
      </c>
      <c r="I623" s="290">
        <f t="shared" ref="I623" si="471">I624+I626</f>
        <v>0</v>
      </c>
      <c r="J623" s="290">
        <f t="shared" ref="J623" si="472">J624+J626</f>
        <v>0</v>
      </c>
    </row>
    <row r="624" spans="1:10" s="197" customFormat="1" x14ac:dyDescent="0.2">
      <c r="A624" s="207" t="s">
        <v>649</v>
      </c>
      <c r="B624" s="203" t="s">
        <v>631</v>
      </c>
      <c r="C624" s="203">
        <v>12</v>
      </c>
      <c r="D624" s="185"/>
      <c r="E624" s="204">
        <v>311</v>
      </c>
      <c r="F624" s="232"/>
      <c r="G624" s="164"/>
      <c r="H624" s="159">
        <f t="shared" ref="H624:J624" si="473">H625</f>
        <v>44000</v>
      </c>
      <c r="I624" s="159">
        <f t="shared" si="473"/>
        <v>0</v>
      </c>
      <c r="J624" s="159">
        <f t="shared" si="473"/>
        <v>0</v>
      </c>
    </row>
    <row r="625" spans="1:10" s="259" customFormat="1" ht="15" x14ac:dyDescent="0.2">
      <c r="A625" s="146" t="s">
        <v>649</v>
      </c>
      <c r="B625" s="144" t="s">
        <v>631</v>
      </c>
      <c r="C625" s="144">
        <v>12</v>
      </c>
      <c r="D625" s="146" t="s">
        <v>25</v>
      </c>
      <c r="E625" s="188">
        <v>3111</v>
      </c>
      <c r="F625" s="229" t="s">
        <v>19</v>
      </c>
      <c r="G625" s="221"/>
      <c r="H625" s="223">
        <v>44000</v>
      </c>
      <c r="I625" s="245">
        <v>0</v>
      </c>
      <c r="J625" s="245">
        <v>0</v>
      </c>
    </row>
    <row r="626" spans="1:10" s="197" customFormat="1" x14ac:dyDescent="0.2">
      <c r="A626" s="207" t="s">
        <v>649</v>
      </c>
      <c r="B626" s="203" t="s">
        <v>631</v>
      </c>
      <c r="C626" s="203">
        <v>12</v>
      </c>
      <c r="D626" s="207"/>
      <c r="E626" s="204">
        <v>313</v>
      </c>
      <c r="F626" s="232"/>
      <c r="G626" s="164"/>
      <c r="H626" s="159">
        <f>H627</f>
        <v>10500</v>
      </c>
      <c r="I626" s="159">
        <f t="shared" ref="I626:J626" si="474">I627</f>
        <v>0</v>
      </c>
      <c r="J626" s="159">
        <f t="shared" si="474"/>
        <v>0</v>
      </c>
    </row>
    <row r="627" spans="1:10" s="259" customFormat="1" ht="15" x14ac:dyDescent="0.2">
      <c r="A627" s="146" t="s">
        <v>649</v>
      </c>
      <c r="B627" s="144" t="s">
        <v>631</v>
      </c>
      <c r="C627" s="144">
        <v>12</v>
      </c>
      <c r="D627" s="146" t="s">
        <v>25</v>
      </c>
      <c r="E627" s="188">
        <v>3132</v>
      </c>
      <c r="F627" s="229" t="s">
        <v>280</v>
      </c>
      <c r="G627" s="221"/>
      <c r="H627" s="223">
        <v>10500</v>
      </c>
      <c r="I627" s="245">
        <v>0</v>
      </c>
      <c r="J627" s="245">
        <v>0</v>
      </c>
    </row>
    <row r="628" spans="1:10" s="197" customFormat="1" x14ac:dyDescent="0.2">
      <c r="A628" s="335" t="s">
        <v>649</v>
      </c>
      <c r="B628" s="286" t="s">
        <v>631</v>
      </c>
      <c r="C628" s="286">
        <v>12</v>
      </c>
      <c r="D628" s="286"/>
      <c r="E628" s="287">
        <v>32</v>
      </c>
      <c r="F628" s="288"/>
      <c r="G628" s="289"/>
      <c r="H628" s="290">
        <f t="shared" ref="H628" si="475">H629+H631+H633+H639</f>
        <v>137500</v>
      </c>
      <c r="I628" s="290">
        <f t="shared" ref="I628" si="476">I629+I631+I633+I639</f>
        <v>0</v>
      </c>
      <c r="J628" s="290">
        <f t="shared" ref="J628" si="477">J629+J631+J633+J639</f>
        <v>0</v>
      </c>
    </row>
    <row r="629" spans="1:10" s="197" customFormat="1" x14ac:dyDescent="0.2">
      <c r="A629" s="181" t="s">
        <v>649</v>
      </c>
      <c r="B629" s="153" t="s">
        <v>631</v>
      </c>
      <c r="C629" s="154">
        <v>12</v>
      </c>
      <c r="D629" s="181"/>
      <c r="E629" s="176">
        <v>321</v>
      </c>
      <c r="F629" s="227"/>
      <c r="G629" s="164"/>
      <c r="H629" s="159">
        <f t="shared" ref="H629:J629" si="478">H630</f>
        <v>37500</v>
      </c>
      <c r="I629" s="159">
        <f t="shared" si="478"/>
        <v>0</v>
      </c>
      <c r="J629" s="159">
        <f t="shared" si="478"/>
        <v>0</v>
      </c>
    </row>
    <row r="630" spans="1:10" s="259" customFormat="1" ht="15" x14ac:dyDescent="0.2">
      <c r="A630" s="182" t="s">
        <v>649</v>
      </c>
      <c r="B630" s="160" t="s">
        <v>631</v>
      </c>
      <c r="C630" s="161">
        <v>12</v>
      </c>
      <c r="D630" s="182" t="s">
        <v>25</v>
      </c>
      <c r="E630" s="183">
        <v>3211</v>
      </c>
      <c r="F630" s="227" t="s">
        <v>110</v>
      </c>
      <c r="G630" s="221"/>
      <c r="H630" s="223">
        <v>37500</v>
      </c>
      <c r="I630" s="245">
        <v>0</v>
      </c>
      <c r="J630" s="245">
        <v>0</v>
      </c>
    </row>
    <row r="631" spans="1:10" s="197" customFormat="1" x14ac:dyDescent="0.2">
      <c r="A631" s="185" t="s">
        <v>649</v>
      </c>
      <c r="B631" s="168" t="s">
        <v>631</v>
      </c>
      <c r="C631" s="169">
        <v>12</v>
      </c>
      <c r="D631" s="185"/>
      <c r="E631" s="187">
        <v>322</v>
      </c>
      <c r="F631" s="231"/>
      <c r="G631" s="164"/>
      <c r="H631" s="159">
        <f t="shared" ref="H631:J631" si="479">H632</f>
        <v>30000</v>
      </c>
      <c r="I631" s="159">
        <f t="shared" si="479"/>
        <v>0</v>
      </c>
      <c r="J631" s="159">
        <f t="shared" si="479"/>
        <v>0</v>
      </c>
    </row>
    <row r="632" spans="1:10" s="259" customFormat="1" ht="15" x14ac:dyDescent="0.2">
      <c r="A632" s="146" t="s">
        <v>649</v>
      </c>
      <c r="B632" s="144" t="s">
        <v>631</v>
      </c>
      <c r="C632" s="145">
        <v>12</v>
      </c>
      <c r="D632" s="146" t="s">
        <v>25</v>
      </c>
      <c r="E632" s="188">
        <v>3223</v>
      </c>
      <c r="F632" s="229" t="s">
        <v>115</v>
      </c>
      <c r="G632" s="221"/>
      <c r="H632" s="223">
        <v>30000</v>
      </c>
      <c r="I632" s="245">
        <v>0</v>
      </c>
      <c r="J632" s="245">
        <v>0</v>
      </c>
    </row>
    <row r="633" spans="1:10" s="197" customFormat="1" x14ac:dyDescent="0.2">
      <c r="A633" s="181" t="s">
        <v>649</v>
      </c>
      <c r="B633" s="153" t="s">
        <v>631</v>
      </c>
      <c r="C633" s="154">
        <v>12</v>
      </c>
      <c r="D633" s="181"/>
      <c r="E633" s="176">
        <v>323</v>
      </c>
      <c r="F633" s="227"/>
      <c r="G633" s="164"/>
      <c r="H633" s="159">
        <f t="shared" ref="H633" si="480">SUM(H634:H638)</f>
        <v>59500</v>
      </c>
      <c r="I633" s="159">
        <f t="shared" ref="I633" si="481">SUM(I634:I638)</f>
        <v>0</v>
      </c>
      <c r="J633" s="159">
        <f t="shared" ref="J633" si="482">SUM(J634:J638)</f>
        <v>0</v>
      </c>
    </row>
    <row r="634" spans="1:10" s="259" customFormat="1" ht="15" x14ac:dyDescent="0.2">
      <c r="A634" s="182" t="s">
        <v>649</v>
      </c>
      <c r="B634" s="160" t="s">
        <v>631</v>
      </c>
      <c r="C634" s="161">
        <v>12</v>
      </c>
      <c r="D634" s="182" t="s">
        <v>25</v>
      </c>
      <c r="E634" s="183">
        <v>3232</v>
      </c>
      <c r="F634" s="227" t="s">
        <v>118</v>
      </c>
      <c r="G634" s="221"/>
      <c r="H634" s="223">
        <v>30000</v>
      </c>
      <c r="I634" s="245">
        <v>0</v>
      </c>
      <c r="J634" s="245">
        <v>0</v>
      </c>
    </row>
    <row r="635" spans="1:10" s="259" customFormat="1" ht="15" x14ac:dyDescent="0.2">
      <c r="A635" s="182" t="s">
        <v>649</v>
      </c>
      <c r="B635" s="160" t="s">
        <v>631</v>
      </c>
      <c r="C635" s="161">
        <v>12</v>
      </c>
      <c r="D635" s="182" t="s">
        <v>25</v>
      </c>
      <c r="E635" s="183">
        <v>3233</v>
      </c>
      <c r="F635" s="227" t="s">
        <v>119</v>
      </c>
      <c r="G635" s="221"/>
      <c r="H635" s="223">
        <v>1500</v>
      </c>
      <c r="I635" s="245">
        <v>0</v>
      </c>
      <c r="J635" s="245">
        <v>0</v>
      </c>
    </row>
    <row r="636" spans="1:10" s="259" customFormat="1" ht="15" x14ac:dyDescent="0.2">
      <c r="A636" s="146" t="s">
        <v>649</v>
      </c>
      <c r="B636" s="144" t="s">
        <v>631</v>
      </c>
      <c r="C636" s="145">
        <v>12</v>
      </c>
      <c r="D636" s="146" t="s">
        <v>25</v>
      </c>
      <c r="E636" s="188">
        <v>3235</v>
      </c>
      <c r="F636" s="229" t="s">
        <v>42</v>
      </c>
      <c r="G636" s="221"/>
      <c r="H636" s="223">
        <v>1000</v>
      </c>
      <c r="I636" s="245">
        <v>0</v>
      </c>
      <c r="J636" s="245">
        <v>0</v>
      </c>
    </row>
    <row r="637" spans="1:10" s="259" customFormat="1" ht="15" x14ac:dyDescent="0.2">
      <c r="A637" s="182" t="s">
        <v>649</v>
      </c>
      <c r="B637" s="160" t="s">
        <v>631</v>
      </c>
      <c r="C637" s="161">
        <v>12</v>
      </c>
      <c r="D637" s="182" t="s">
        <v>25</v>
      </c>
      <c r="E637" s="183">
        <v>3237</v>
      </c>
      <c r="F637" s="227" t="s">
        <v>36</v>
      </c>
      <c r="G637" s="221"/>
      <c r="H637" s="223">
        <v>6000</v>
      </c>
      <c r="I637" s="245">
        <v>0</v>
      </c>
      <c r="J637" s="245">
        <v>0</v>
      </c>
    </row>
    <row r="638" spans="1:10" s="259" customFormat="1" ht="15" x14ac:dyDescent="0.2">
      <c r="A638" s="146" t="s">
        <v>649</v>
      </c>
      <c r="B638" s="144" t="s">
        <v>631</v>
      </c>
      <c r="C638" s="145">
        <v>12</v>
      </c>
      <c r="D638" s="146" t="s">
        <v>25</v>
      </c>
      <c r="E638" s="188">
        <v>3238</v>
      </c>
      <c r="F638" s="229" t="s">
        <v>122</v>
      </c>
      <c r="G638" s="221"/>
      <c r="H638" s="223">
        <v>21000</v>
      </c>
      <c r="I638" s="245">
        <v>0</v>
      </c>
      <c r="J638" s="245">
        <v>0</v>
      </c>
    </row>
    <row r="639" spans="1:10" s="197" customFormat="1" x14ac:dyDescent="0.2">
      <c r="A639" s="207" t="s">
        <v>649</v>
      </c>
      <c r="B639" s="203" t="s">
        <v>631</v>
      </c>
      <c r="C639" s="251">
        <v>12</v>
      </c>
      <c r="D639" s="207"/>
      <c r="E639" s="204">
        <v>329</v>
      </c>
      <c r="F639" s="232"/>
      <c r="G639" s="164"/>
      <c r="H639" s="252">
        <f t="shared" ref="H639" si="483">H640+H641</f>
        <v>10500</v>
      </c>
      <c r="I639" s="252">
        <f t="shared" ref="I639" si="484">I640+I641</f>
        <v>0</v>
      </c>
      <c r="J639" s="252">
        <f t="shared" ref="J639" si="485">J640+J641</f>
        <v>0</v>
      </c>
    </row>
    <row r="640" spans="1:10" s="259" customFormat="1" ht="15" x14ac:dyDescent="0.2">
      <c r="A640" s="146" t="s">
        <v>649</v>
      </c>
      <c r="B640" s="144" t="s">
        <v>631</v>
      </c>
      <c r="C640" s="145">
        <v>12</v>
      </c>
      <c r="D640" s="146" t="s">
        <v>25</v>
      </c>
      <c r="E640" s="188">
        <v>3292</v>
      </c>
      <c r="F640" s="229" t="s">
        <v>123</v>
      </c>
      <c r="G640" s="221"/>
      <c r="H640" s="223">
        <v>7500</v>
      </c>
      <c r="I640" s="245">
        <v>0</v>
      </c>
      <c r="J640" s="245">
        <v>0</v>
      </c>
    </row>
    <row r="641" spans="1:10" s="259" customFormat="1" ht="15" x14ac:dyDescent="0.2">
      <c r="A641" s="146" t="s">
        <v>649</v>
      </c>
      <c r="B641" s="144" t="s">
        <v>631</v>
      </c>
      <c r="C641" s="145">
        <v>12</v>
      </c>
      <c r="D641" s="146" t="s">
        <v>25</v>
      </c>
      <c r="E641" s="188">
        <v>3293</v>
      </c>
      <c r="F641" s="229" t="s">
        <v>124</v>
      </c>
      <c r="G641" s="221"/>
      <c r="H641" s="223">
        <v>3000</v>
      </c>
      <c r="I641" s="245">
        <v>0</v>
      </c>
      <c r="J641" s="245">
        <v>0</v>
      </c>
    </row>
    <row r="642" spans="1:10" s="259" customFormat="1" x14ac:dyDescent="0.2">
      <c r="A642" s="335" t="s">
        <v>649</v>
      </c>
      <c r="B642" s="286" t="s">
        <v>631</v>
      </c>
      <c r="C642" s="286">
        <v>51</v>
      </c>
      <c r="D642" s="286"/>
      <c r="E642" s="287">
        <v>31</v>
      </c>
      <c r="F642" s="288"/>
      <c r="G642" s="289"/>
      <c r="H642" s="290">
        <f t="shared" ref="H642" si="486">H643+H645</f>
        <v>13000</v>
      </c>
      <c r="I642" s="290">
        <f t="shared" ref="I642" si="487">I643+I645</f>
        <v>0</v>
      </c>
      <c r="J642" s="290">
        <f t="shared" ref="J642" si="488">J643+J645</f>
        <v>0</v>
      </c>
    </row>
    <row r="643" spans="1:10" s="259" customFormat="1" x14ac:dyDescent="0.2">
      <c r="A643" s="207" t="s">
        <v>649</v>
      </c>
      <c r="B643" s="203" t="s">
        <v>631</v>
      </c>
      <c r="C643" s="251">
        <v>51</v>
      </c>
      <c r="D643" s="207"/>
      <c r="E643" s="204">
        <v>311</v>
      </c>
      <c r="F643" s="232"/>
      <c r="G643" s="221"/>
      <c r="H643" s="243">
        <f t="shared" ref="H643:J643" si="489">H644</f>
        <v>10000</v>
      </c>
      <c r="I643" s="243">
        <f t="shared" si="489"/>
        <v>0</v>
      </c>
      <c r="J643" s="243">
        <f t="shared" si="489"/>
        <v>0</v>
      </c>
    </row>
    <row r="644" spans="1:10" s="224" customFormat="1" ht="15" x14ac:dyDescent="0.2">
      <c r="A644" s="146" t="s">
        <v>649</v>
      </c>
      <c r="B644" s="144" t="s">
        <v>631</v>
      </c>
      <c r="C644" s="145">
        <v>51</v>
      </c>
      <c r="D644" s="146" t="s">
        <v>25</v>
      </c>
      <c r="E644" s="188">
        <v>3111</v>
      </c>
      <c r="F644" s="229" t="s">
        <v>19</v>
      </c>
      <c r="G644" s="221"/>
      <c r="H644" s="223">
        <v>10000</v>
      </c>
      <c r="I644" s="245">
        <v>0</v>
      </c>
      <c r="J644" s="245">
        <v>0</v>
      </c>
    </row>
    <row r="645" spans="1:10" s="259" customFormat="1" x14ac:dyDescent="0.2">
      <c r="A645" s="207" t="s">
        <v>649</v>
      </c>
      <c r="B645" s="203" t="s">
        <v>631</v>
      </c>
      <c r="C645" s="251">
        <v>51</v>
      </c>
      <c r="D645" s="207"/>
      <c r="E645" s="204">
        <v>313</v>
      </c>
      <c r="F645" s="232"/>
      <c r="G645" s="221"/>
      <c r="H645" s="243">
        <f>H646</f>
        <v>3000</v>
      </c>
      <c r="I645" s="243">
        <f t="shared" ref="I645:J645" si="490">I646</f>
        <v>0</v>
      </c>
      <c r="J645" s="243">
        <f t="shared" si="490"/>
        <v>0</v>
      </c>
    </row>
    <row r="646" spans="1:10" s="224" customFormat="1" ht="15" x14ac:dyDescent="0.2">
      <c r="A646" s="146" t="s">
        <v>649</v>
      </c>
      <c r="B646" s="144" t="s">
        <v>631</v>
      </c>
      <c r="C646" s="145">
        <v>51</v>
      </c>
      <c r="D646" s="146" t="s">
        <v>25</v>
      </c>
      <c r="E646" s="188">
        <v>3132</v>
      </c>
      <c r="F646" s="229" t="s">
        <v>280</v>
      </c>
      <c r="G646" s="221"/>
      <c r="H646" s="223">
        <v>3000</v>
      </c>
      <c r="I646" s="245">
        <v>0</v>
      </c>
      <c r="J646" s="245">
        <v>0</v>
      </c>
    </row>
    <row r="647" spans="1:10" s="259" customFormat="1" x14ac:dyDescent="0.2">
      <c r="A647" s="335" t="s">
        <v>649</v>
      </c>
      <c r="B647" s="286" t="s">
        <v>631</v>
      </c>
      <c r="C647" s="286">
        <v>51</v>
      </c>
      <c r="D647" s="286"/>
      <c r="E647" s="287">
        <v>32</v>
      </c>
      <c r="F647" s="288"/>
      <c r="G647" s="289"/>
      <c r="H647" s="290">
        <f>H648+H650+H652+H657</f>
        <v>71500</v>
      </c>
      <c r="I647" s="290">
        <f>I648+I650+I652+I657</f>
        <v>0</v>
      </c>
      <c r="J647" s="290">
        <f>J648+J650+J652+J657</f>
        <v>0</v>
      </c>
    </row>
    <row r="648" spans="1:10" s="259" customFormat="1" x14ac:dyDescent="0.2">
      <c r="A648" s="207" t="s">
        <v>649</v>
      </c>
      <c r="B648" s="203" t="s">
        <v>631</v>
      </c>
      <c r="C648" s="203">
        <v>51</v>
      </c>
      <c r="D648" s="207"/>
      <c r="E648" s="204">
        <v>321</v>
      </c>
      <c r="F648" s="233"/>
      <c r="G648" s="221"/>
      <c r="H648" s="243">
        <f t="shared" ref="H648:J648" si="491">H649</f>
        <v>10000</v>
      </c>
      <c r="I648" s="243">
        <f t="shared" si="491"/>
        <v>0</v>
      </c>
      <c r="J648" s="243">
        <f t="shared" si="491"/>
        <v>0</v>
      </c>
    </row>
    <row r="649" spans="1:10" s="224" customFormat="1" ht="15" x14ac:dyDescent="0.2">
      <c r="A649" s="146" t="s">
        <v>649</v>
      </c>
      <c r="B649" s="144" t="s">
        <v>631</v>
      </c>
      <c r="C649" s="144">
        <v>51</v>
      </c>
      <c r="D649" s="146" t="s">
        <v>25</v>
      </c>
      <c r="E649" s="188">
        <v>3211</v>
      </c>
      <c r="F649" s="229" t="s">
        <v>110</v>
      </c>
      <c r="G649" s="221"/>
      <c r="H649" s="223">
        <v>10000</v>
      </c>
      <c r="I649" s="245">
        <v>0</v>
      </c>
      <c r="J649" s="245">
        <v>0</v>
      </c>
    </row>
    <row r="650" spans="1:10" s="259" customFormat="1" x14ac:dyDescent="0.2">
      <c r="A650" s="207" t="s">
        <v>649</v>
      </c>
      <c r="B650" s="203" t="s">
        <v>631</v>
      </c>
      <c r="C650" s="203">
        <v>51</v>
      </c>
      <c r="D650" s="207"/>
      <c r="E650" s="204">
        <v>322</v>
      </c>
      <c r="F650" s="232"/>
      <c r="G650" s="221"/>
      <c r="H650" s="243">
        <f t="shared" ref="H650:J650" si="492">H651</f>
        <v>10000</v>
      </c>
      <c r="I650" s="243">
        <f t="shared" si="492"/>
        <v>0</v>
      </c>
      <c r="J650" s="243">
        <f t="shared" si="492"/>
        <v>0</v>
      </c>
    </row>
    <row r="651" spans="1:10" s="224" customFormat="1" ht="15" x14ac:dyDescent="0.2">
      <c r="A651" s="146" t="s">
        <v>649</v>
      </c>
      <c r="B651" s="144" t="s">
        <v>631</v>
      </c>
      <c r="C651" s="144">
        <v>51</v>
      </c>
      <c r="D651" s="146" t="s">
        <v>25</v>
      </c>
      <c r="E651" s="188">
        <v>3223</v>
      </c>
      <c r="F651" s="229" t="s">
        <v>115</v>
      </c>
      <c r="G651" s="221"/>
      <c r="H651" s="223">
        <v>10000</v>
      </c>
      <c r="I651" s="245">
        <v>0</v>
      </c>
      <c r="J651" s="245">
        <v>0</v>
      </c>
    </row>
    <row r="652" spans="1:10" s="259" customFormat="1" x14ac:dyDescent="0.2">
      <c r="A652" s="207" t="s">
        <v>649</v>
      </c>
      <c r="B652" s="203" t="s">
        <v>631</v>
      </c>
      <c r="C652" s="203">
        <v>51</v>
      </c>
      <c r="D652" s="207"/>
      <c r="E652" s="204">
        <v>323</v>
      </c>
      <c r="F652" s="232"/>
      <c r="G652" s="221"/>
      <c r="H652" s="243">
        <f>SUM(H653:H656)</f>
        <v>31500</v>
      </c>
      <c r="I652" s="243">
        <f>SUM(I653:I656)</f>
        <v>0</v>
      </c>
      <c r="J652" s="243">
        <f>SUM(J653:J656)</f>
        <v>0</v>
      </c>
    </row>
    <row r="653" spans="1:10" s="224" customFormat="1" ht="15" x14ac:dyDescent="0.2">
      <c r="A653" s="146" t="s">
        <v>649</v>
      </c>
      <c r="B653" s="144" t="s">
        <v>631</v>
      </c>
      <c r="C653" s="144">
        <v>51</v>
      </c>
      <c r="D653" s="146" t="s">
        <v>25</v>
      </c>
      <c r="E653" s="188">
        <v>3232</v>
      </c>
      <c r="F653" s="229" t="s">
        <v>118</v>
      </c>
      <c r="G653" s="221"/>
      <c r="H653" s="223">
        <v>10000</v>
      </c>
      <c r="I653" s="245">
        <v>0</v>
      </c>
      <c r="J653" s="245">
        <v>0</v>
      </c>
    </row>
    <row r="654" spans="1:10" s="224" customFormat="1" ht="15" x14ac:dyDescent="0.2">
      <c r="A654" s="146" t="s">
        <v>649</v>
      </c>
      <c r="B654" s="144" t="s">
        <v>631</v>
      </c>
      <c r="C654" s="144">
        <v>51</v>
      </c>
      <c r="D654" s="146" t="s">
        <v>25</v>
      </c>
      <c r="E654" s="188">
        <v>3233</v>
      </c>
      <c r="F654" s="229" t="s">
        <v>119</v>
      </c>
      <c r="G654" s="221"/>
      <c r="H654" s="223">
        <v>1500</v>
      </c>
      <c r="I654" s="245">
        <v>0</v>
      </c>
      <c r="J654" s="245">
        <v>0</v>
      </c>
    </row>
    <row r="655" spans="1:10" s="224" customFormat="1" ht="15" x14ac:dyDescent="0.2">
      <c r="A655" s="146" t="s">
        <v>649</v>
      </c>
      <c r="B655" s="144" t="s">
        <v>631</v>
      </c>
      <c r="C655" s="144">
        <v>51</v>
      </c>
      <c r="D655" s="146" t="s">
        <v>25</v>
      </c>
      <c r="E655" s="188">
        <v>3237</v>
      </c>
      <c r="F655" s="229" t="s">
        <v>36</v>
      </c>
      <c r="G655" s="221"/>
      <c r="H655" s="223">
        <v>10000</v>
      </c>
      <c r="I655" s="245">
        <v>0</v>
      </c>
      <c r="J655" s="245">
        <v>0</v>
      </c>
    </row>
    <row r="656" spans="1:10" s="224" customFormat="1" ht="15" x14ac:dyDescent="0.2">
      <c r="A656" s="146" t="s">
        <v>649</v>
      </c>
      <c r="B656" s="144" t="s">
        <v>631</v>
      </c>
      <c r="C656" s="144">
        <v>51</v>
      </c>
      <c r="D656" s="146" t="s">
        <v>25</v>
      </c>
      <c r="E656" s="188">
        <v>3238</v>
      </c>
      <c r="F656" s="229" t="s">
        <v>122</v>
      </c>
      <c r="G656" s="221"/>
      <c r="H656" s="223">
        <v>10000</v>
      </c>
      <c r="I656" s="245">
        <v>0</v>
      </c>
      <c r="J656" s="245">
        <v>0</v>
      </c>
    </row>
    <row r="657" spans="1:10" s="259" customFormat="1" x14ac:dyDescent="0.2">
      <c r="A657" s="207" t="s">
        <v>649</v>
      </c>
      <c r="B657" s="203" t="s">
        <v>631</v>
      </c>
      <c r="C657" s="203">
        <v>51</v>
      </c>
      <c r="D657" s="207"/>
      <c r="E657" s="204">
        <v>329</v>
      </c>
      <c r="F657" s="232"/>
      <c r="G657" s="221"/>
      <c r="H657" s="252">
        <f t="shared" ref="H657" si="493">H658+H659</f>
        <v>20000</v>
      </c>
      <c r="I657" s="252">
        <f t="shared" ref="I657" si="494">I658+I659</f>
        <v>0</v>
      </c>
      <c r="J657" s="252">
        <f t="shared" ref="J657" si="495">J658+J659</f>
        <v>0</v>
      </c>
    </row>
    <row r="658" spans="1:10" s="224" customFormat="1" ht="15" x14ac:dyDescent="0.2">
      <c r="A658" s="146" t="s">
        <v>649</v>
      </c>
      <c r="B658" s="144" t="s">
        <v>631</v>
      </c>
      <c r="C658" s="144">
        <v>51</v>
      </c>
      <c r="D658" s="146" t="s">
        <v>25</v>
      </c>
      <c r="E658" s="188">
        <v>3292</v>
      </c>
      <c r="F658" s="229" t="s">
        <v>123</v>
      </c>
      <c r="G658" s="221"/>
      <c r="H658" s="223">
        <v>10000</v>
      </c>
      <c r="I658" s="245">
        <v>0</v>
      </c>
      <c r="J658" s="245">
        <v>0</v>
      </c>
    </row>
    <row r="659" spans="1:10" s="224" customFormat="1" ht="15" x14ac:dyDescent="0.2">
      <c r="A659" s="146" t="s">
        <v>649</v>
      </c>
      <c r="B659" s="144" t="s">
        <v>631</v>
      </c>
      <c r="C659" s="144">
        <v>51</v>
      </c>
      <c r="D659" s="146" t="s">
        <v>25</v>
      </c>
      <c r="E659" s="188">
        <v>3293</v>
      </c>
      <c r="F659" s="229" t="s">
        <v>124</v>
      </c>
      <c r="G659" s="221"/>
      <c r="H659" s="223">
        <v>10000</v>
      </c>
      <c r="I659" s="245">
        <v>0</v>
      </c>
      <c r="J659" s="245">
        <v>0</v>
      </c>
    </row>
    <row r="660" spans="1:10" s="259" customFormat="1" x14ac:dyDescent="0.2">
      <c r="A660" s="335" t="s">
        <v>649</v>
      </c>
      <c r="B660" s="286" t="s">
        <v>631</v>
      </c>
      <c r="C660" s="286">
        <v>559</v>
      </c>
      <c r="D660" s="286"/>
      <c r="E660" s="287">
        <v>31</v>
      </c>
      <c r="F660" s="288"/>
      <c r="G660" s="289"/>
      <c r="H660" s="290">
        <f t="shared" ref="H660" si="496">H661+H663</f>
        <v>306000</v>
      </c>
      <c r="I660" s="290">
        <f t="shared" ref="I660" si="497">I661+I663</f>
        <v>0</v>
      </c>
      <c r="J660" s="290">
        <f t="shared" ref="J660" si="498">J661+J663</f>
        <v>0</v>
      </c>
    </row>
    <row r="661" spans="1:10" s="259" customFormat="1" x14ac:dyDescent="0.2">
      <c r="A661" s="207" t="s">
        <v>649</v>
      </c>
      <c r="B661" s="203" t="s">
        <v>631</v>
      </c>
      <c r="C661" s="203">
        <v>559</v>
      </c>
      <c r="D661" s="207"/>
      <c r="E661" s="204">
        <v>311</v>
      </c>
      <c r="F661" s="232"/>
      <c r="G661" s="221"/>
      <c r="H661" s="243">
        <f t="shared" ref="H661:J661" si="499">H662</f>
        <v>248000</v>
      </c>
      <c r="I661" s="243">
        <f t="shared" si="499"/>
        <v>0</v>
      </c>
      <c r="J661" s="243">
        <f t="shared" si="499"/>
        <v>0</v>
      </c>
    </row>
    <row r="662" spans="1:10" s="224" customFormat="1" ht="15" x14ac:dyDescent="0.2">
      <c r="A662" s="146" t="s">
        <v>649</v>
      </c>
      <c r="B662" s="144" t="s">
        <v>631</v>
      </c>
      <c r="C662" s="144">
        <v>559</v>
      </c>
      <c r="D662" s="146" t="s">
        <v>25</v>
      </c>
      <c r="E662" s="188">
        <v>3111</v>
      </c>
      <c r="F662" s="229" t="s">
        <v>19</v>
      </c>
      <c r="G662" s="221"/>
      <c r="H662" s="223">
        <v>248000</v>
      </c>
      <c r="I662" s="245">
        <v>0</v>
      </c>
      <c r="J662" s="245">
        <v>0</v>
      </c>
    </row>
    <row r="663" spans="1:10" s="259" customFormat="1" x14ac:dyDescent="0.2">
      <c r="A663" s="207" t="s">
        <v>649</v>
      </c>
      <c r="B663" s="203" t="s">
        <v>631</v>
      </c>
      <c r="C663" s="203">
        <v>559</v>
      </c>
      <c r="D663" s="207"/>
      <c r="E663" s="204">
        <v>313</v>
      </c>
      <c r="F663" s="232"/>
      <c r="G663" s="221"/>
      <c r="H663" s="243">
        <f>H664</f>
        <v>58000</v>
      </c>
      <c r="I663" s="243">
        <f t="shared" ref="I663:J663" si="500">I664</f>
        <v>0</v>
      </c>
      <c r="J663" s="243">
        <f t="shared" si="500"/>
        <v>0</v>
      </c>
    </row>
    <row r="664" spans="1:10" s="224" customFormat="1" ht="15" x14ac:dyDescent="0.2">
      <c r="A664" s="146" t="s">
        <v>649</v>
      </c>
      <c r="B664" s="144" t="s">
        <v>631</v>
      </c>
      <c r="C664" s="144">
        <v>559</v>
      </c>
      <c r="D664" s="146" t="s">
        <v>25</v>
      </c>
      <c r="E664" s="188">
        <v>3132</v>
      </c>
      <c r="F664" s="229" t="s">
        <v>280</v>
      </c>
      <c r="G664" s="221"/>
      <c r="H664" s="223">
        <v>58000</v>
      </c>
      <c r="I664" s="245">
        <v>0</v>
      </c>
      <c r="J664" s="245">
        <v>0</v>
      </c>
    </row>
    <row r="665" spans="1:10" s="259" customFormat="1" x14ac:dyDescent="0.2">
      <c r="A665" s="335" t="s">
        <v>649</v>
      </c>
      <c r="B665" s="286" t="s">
        <v>631</v>
      </c>
      <c r="C665" s="286">
        <v>559</v>
      </c>
      <c r="D665" s="286"/>
      <c r="E665" s="287">
        <v>32</v>
      </c>
      <c r="F665" s="288"/>
      <c r="G665" s="289"/>
      <c r="H665" s="290">
        <f t="shared" ref="H665" si="501">H666+H668+H670+H676</f>
        <v>773500</v>
      </c>
      <c r="I665" s="290">
        <f t="shared" ref="I665" si="502">I666+I668+I670+I676</f>
        <v>0</v>
      </c>
      <c r="J665" s="290">
        <f t="shared" ref="J665" si="503">J666+J668+J670+J676</f>
        <v>0</v>
      </c>
    </row>
    <row r="666" spans="1:10" s="259" customFormat="1" x14ac:dyDescent="0.2">
      <c r="A666" s="207" t="s">
        <v>649</v>
      </c>
      <c r="B666" s="203" t="s">
        <v>631</v>
      </c>
      <c r="C666" s="203">
        <v>559</v>
      </c>
      <c r="D666" s="207"/>
      <c r="E666" s="204">
        <v>321</v>
      </c>
      <c r="F666" s="233"/>
      <c r="G666" s="221"/>
      <c r="H666" s="243">
        <f t="shared" ref="H666:J666" si="504">H667</f>
        <v>212500</v>
      </c>
      <c r="I666" s="243">
        <f t="shared" si="504"/>
        <v>0</v>
      </c>
      <c r="J666" s="243">
        <f t="shared" si="504"/>
        <v>0</v>
      </c>
    </row>
    <row r="667" spans="1:10" s="224" customFormat="1" ht="15" x14ac:dyDescent="0.2">
      <c r="A667" s="146" t="s">
        <v>649</v>
      </c>
      <c r="B667" s="144" t="s">
        <v>631</v>
      </c>
      <c r="C667" s="144">
        <v>559</v>
      </c>
      <c r="D667" s="146" t="s">
        <v>25</v>
      </c>
      <c r="E667" s="188">
        <v>3211</v>
      </c>
      <c r="F667" s="229" t="s">
        <v>110</v>
      </c>
      <c r="G667" s="221"/>
      <c r="H667" s="223">
        <v>212500</v>
      </c>
      <c r="I667" s="245">
        <v>0</v>
      </c>
      <c r="J667" s="245">
        <v>0</v>
      </c>
    </row>
    <row r="668" spans="1:10" s="259" customFormat="1" x14ac:dyDescent="0.2">
      <c r="A668" s="207" t="s">
        <v>649</v>
      </c>
      <c r="B668" s="203" t="s">
        <v>631</v>
      </c>
      <c r="C668" s="203">
        <v>559</v>
      </c>
      <c r="D668" s="207"/>
      <c r="E668" s="204">
        <v>322</v>
      </c>
      <c r="F668" s="232"/>
      <c r="G668" s="221"/>
      <c r="H668" s="243">
        <f t="shared" ref="H668:J668" si="505">H669</f>
        <v>170000</v>
      </c>
      <c r="I668" s="243">
        <f t="shared" si="505"/>
        <v>0</v>
      </c>
      <c r="J668" s="243">
        <f t="shared" si="505"/>
        <v>0</v>
      </c>
    </row>
    <row r="669" spans="1:10" s="224" customFormat="1" ht="15" x14ac:dyDescent="0.2">
      <c r="A669" s="146" t="s">
        <v>649</v>
      </c>
      <c r="B669" s="144" t="s">
        <v>631</v>
      </c>
      <c r="C669" s="144">
        <v>559</v>
      </c>
      <c r="D669" s="146" t="s">
        <v>25</v>
      </c>
      <c r="E669" s="188">
        <v>3223</v>
      </c>
      <c r="F669" s="229" t="s">
        <v>115</v>
      </c>
      <c r="G669" s="221"/>
      <c r="H669" s="223">
        <v>170000</v>
      </c>
      <c r="I669" s="245">
        <v>0</v>
      </c>
      <c r="J669" s="245">
        <v>0</v>
      </c>
    </row>
    <row r="670" spans="1:10" s="259" customFormat="1" x14ac:dyDescent="0.2">
      <c r="A670" s="207" t="s">
        <v>649</v>
      </c>
      <c r="B670" s="203" t="s">
        <v>631</v>
      </c>
      <c r="C670" s="203">
        <v>559</v>
      </c>
      <c r="D670" s="207"/>
      <c r="E670" s="204">
        <v>323</v>
      </c>
      <c r="F670" s="232"/>
      <c r="G670" s="221"/>
      <c r="H670" s="243">
        <f t="shared" ref="H670" si="506">SUM(H671:H675)</f>
        <v>334500</v>
      </c>
      <c r="I670" s="243">
        <f t="shared" ref="I670" si="507">SUM(I671:I675)</f>
        <v>0</v>
      </c>
      <c r="J670" s="243">
        <f t="shared" ref="J670" si="508">SUM(J671:J675)</f>
        <v>0</v>
      </c>
    </row>
    <row r="671" spans="1:10" s="224" customFormat="1" ht="15" x14ac:dyDescent="0.2">
      <c r="A671" s="146" t="s">
        <v>649</v>
      </c>
      <c r="B671" s="144" t="s">
        <v>631</v>
      </c>
      <c r="C671" s="144">
        <v>559</v>
      </c>
      <c r="D671" s="146" t="s">
        <v>25</v>
      </c>
      <c r="E671" s="188">
        <v>3232</v>
      </c>
      <c r="F671" s="229" t="s">
        <v>118</v>
      </c>
      <c r="G671" s="221"/>
      <c r="H671" s="223">
        <v>170000</v>
      </c>
      <c r="I671" s="245">
        <v>0</v>
      </c>
      <c r="J671" s="245">
        <v>0</v>
      </c>
    </row>
    <row r="672" spans="1:10" s="224" customFormat="1" ht="15" x14ac:dyDescent="0.2">
      <c r="A672" s="146" t="s">
        <v>649</v>
      </c>
      <c r="B672" s="144" t="s">
        <v>631</v>
      </c>
      <c r="C672" s="144">
        <v>559</v>
      </c>
      <c r="D672" s="146" t="s">
        <v>25</v>
      </c>
      <c r="E672" s="188">
        <v>3233</v>
      </c>
      <c r="F672" s="229" t="s">
        <v>119</v>
      </c>
      <c r="G672" s="221"/>
      <c r="H672" s="223">
        <v>8500</v>
      </c>
      <c r="I672" s="245">
        <v>0</v>
      </c>
      <c r="J672" s="245">
        <v>0</v>
      </c>
    </row>
    <row r="673" spans="1:10" s="224" customFormat="1" ht="15" x14ac:dyDescent="0.2">
      <c r="A673" s="146" t="s">
        <v>649</v>
      </c>
      <c r="B673" s="144" t="s">
        <v>631</v>
      </c>
      <c r="C673" s="144">
        <v>559</v>
      </c>
      <c r="D673" s="146" t="s">
        <v>25</v>
      </c>
      <c r="E673" s="188">
        <v>3235</v>
      </c>
      <c r="F673" s="229" t="s">
        <v>42</v>
      </c>
      <c r="G673" s="221"/>
      <c r="H673" s="223">
        <v>4000</v>
      </c>
      <c r="I673" s="245">
        <v>0</v>
      </c>
      <c r="J673" s="245">
        <v>0</v>
      </c>
    </row>
    <row r="674" spans="1:10" s="224" customFormat="1" ht="15" x14ac:dyDescent="0.2">
      <c r="A674" s="146" t="s">
        <v>649</v>
      </c>
      <c r="B674" s="144" t="s">
        <v>631</v>
      </c>
      <c r="C674" s="144">
        <v>559</v>
      </c>
      <c r="D674" s="146" t="s">
        <v>25</v>
      </c>
      <c r="E674" s="188">
        <v>3237</v>
      </c>
      <c r="F674" s="229" t="s">
        <v>36</v>
      </c>
      <c r="G674" s="221"/>
      <c r="H674" s="223">
        <v>34000</v>
      </c>
      <c r="I674" s="245">
        <v>0</v>
      </c>
      <c r="J674" s="245">
        <v>0</v>
      </c>
    </row>
    <row r="675" spans="1:10" s="224" customFormat="1" ht="15" x14ac:dyDescent="0.2">
      <c r="A675" s="146" t="s">
        <v>649</v>
      </c>
      <c r="B675" s="144" t="s">
        <v>631</v>
      </c>
      <c r="C675" s="144">
        <v>559</v>
      </c>
      <c r="D675" s="146" t="s">
        <v>25</v>
      </c>
      <c r="E675" s="188">
        <v>3238</v>
      </c>
      <c r="F675" s="229" t="s">
        <v>122</v>
      </c>
      <c r="G675" s="221"/>
      <c r="H675" s="223">
        <v>118000</v>
      </c>
      <c r="I675" s="245">
        <v>0</v>
      </c>
      <c r="J675" s="245">
        <v>0</v>
      </c>
    </row>
    <row r="676" spans="1:10" s="259" customFormat="1" x14ac:dyDescent="0.2">
      <c r="A676" s="207" t="s">
        <v>649</v>
      </c>
      <c r="B676" s="203" t="s">
        <v>631</v>
      </c>
      <c r="C676" s="203">
        <v>559</v>
      </c>
      <c r="D676" s="207"/>
      <c r="E676" s="204">
        <v>329</v>
      </c>
      <c r="F676" s="232"/>
      <c r="G676" s="221"/>
      <c r="H676" s="252">
        <f t="shared" ref="H676" si="509">H677+H678</f>
        <v>56500</v>
      </c>
      <c r="I676" s="252">
        <f t="shared" ref="I676" si="510">I677+I678</f>
        <v>0</v>
      </c>
      <c r="J676" s="252">
        <f t="shared" ref="J676" si="511">J677+J678</f>
        <v>0</v>
      </c>
    </row>
    <row r="677" spans="1:10" s="224" customFormat="1" ht="15" x14ac:dyDescent="0.2">
      <c r="A677" s="146" t="s">
        <v>649</v>
      </c>
      <c r="B677" s="144" t="s">
        <v>631</v>
      </c>
      <c r="C677" s="144">
        <v>559</v>
      </c>
      <c r="D677" s="146" t="s">
        <v>25</v>
      </c>
      <c r="E677" s="188">
        <v>3292</v>
      </c>
      <c r="F677" s="229" t="s">
        <v>123</v>
      </c>
      <c r="G677" s="221"/>
      <c r="H677" s="223">
        <v>42500</v>
      </c>
      <c r="I677" s="245">
        <v>0</v>
      </c>
      <c r="J677" s="245">
        <v>0</v>
      </c>
    </row>
    <row r="678" spans="1:10" s="224" customFormat="1" ht="15" x14ac:dyDescent="0.2">
      <c r="A678" s="146" t="s">
        <v>649</v>
      </c>
      <c r="B678" s="144" t="s">
        <v>631</v>
      </c>
      <c r="C678" s="144">
        <v>559</v>
      </c>
      <c r="D678" s="146" t="s">
        <v>25</v>
      </c>
      <c r="E678" s="188">
        <v>3293</v>
      </c>
      <c r="F678" s="229" t="s">
        <v>124</v>
      </c>
      <c r="G678" s="221"/>
      <c r="H678" s="223">
        <v>14000</v>
      </c>
      <c r="I678" s="245">
        <v>0</v>
      </c>
      <c r="J678" s="245">
        <v>0</v>
      </c>
    </row>
    <row r="679" spans="1:10" s="197" customFormat="1" ht="56.25" x14ac:dyDescent="0.2">
      <c r="A679" s="391" t="s">
        <v>649</v>
      </c>
      <c r="B679" s="297" t="s">
        <v>696</v>
      </c>
      <c r="C679" s="297"/>
      <c r="D679" s="297"/>
      <c r="E679" s="298"/>
      <c r="F679" s="300" t="s">
        <v>697</v>
      </c>
      <c r="G679" s="301" t="s">
        <v>645</v>
      </c>
      <c r="H679" s="302">
        <f>H680+H685+H691+H694+H699+H705+H708+H713+H719</f>
        <v>2464000</v>
      </c>
      <c r="I679" s="302">
        <f>I680+I685+I691+I694+I699+I705+I708+I713+I719</f>
        <v>0</v>
      </c>
      <c r="J679" s="302">
        <f>J680+J685+J691+J694+J699+J705+J708+J713+J719</f>
        <v>0</v>
      </c>
    </row>
    <row r="680" spans="1:10" s="197" customFormat="1" x14ac:dyDescent="0.2">
      <c r="A680" s="335" t="s">
        <v>649</v>
      </c>
      <c r="B680" s="286" t="s">
        <v>696</v>
      </c>
      <c r="C680" s="286">
        <v>12</v>
      </c>
      <c r="D680" s="286"/>
      <c r="E680" s="287">
        <v>31</v>
      </c>
      <c r="F680" s="288"/>
      <c r="G680" s="289"/>
      <c r="H680" s="290">
        <f t="shared" ref="H680" si="512">H681+H683</f>
        <v>18000</v>
      </c>
      <c r="I680" s="290">
        <f t="shared" ref="I680" si="513">I681+I683</f>
        <v>0</v>
      </c>
      <c r="J680" s="290">
        <f t="shared" ref="J680" si="514">J681+J683</f>
        <v>0</v>
      </c>
    </row>
    <row r="681" spans="1:10" s="197" customFormat="1" x14ac:dyDescent="0.2">
      <c r="A681" s="393" t="s">
        <v>649</v>
      </c>
      <c r="B681" s="266" t="s">
        <v>696</v>
      </c>
      <c r="C681" s="266">
        <v>12</v>
      </c>
      <c r="D681" s="267"/>
      <c r="E681" s="268">
        <v>311</v>
      </c>
      <c r="F681" s="269"/>
      <c r="G681" s="164"/>
      <c r="H681" s="243">
        <f t="shared" ref="H681:J681" si="515">H682</f>
        <v>15000</v>
      </c>
      <c r="I681" s="243">
        <f t="shared" si="515"/>
        <v>0</v>
      </c>
      <c r="J681" s="243">
        <f t="shared" si="515"/>
        <v>0</v>
      </c>
    </row>
    <row r="682" spans="1:10" s="259" customFormat="1" ht="15" x14ac:dyDescent="0.2">
      <c r="A682" s="172" t="s">
        <v>649</v>
      </c>
      <c r="B682" s="145" t="s">
        <v>696</v>
      </c>
      <c r="C682" s="145">
        <v>12</v>
      </c>
      <c r="D682" s="146" t="s">
        <v>25</v>
      </c>
      <c r="E682" s="188">
        <v>3111</v>
      </c>
      <c r="F682" s="229" t="s">
        <v>19</v>
      </c>
      <c r="G682" s="221"/>
      <c r="H682" s="222">
        <v>15000</v>
      </c>
      <c r="I682" s="245">
        <v>0</v>
      </c>
      <c r="J682" s="245">
        <v>0</v>
      </c>
    </row>
    <row r="683" spans="1:10" s="259" customFormat="1" x14ac:dyDescent="0.2">
      <c r="A683" s="394" t="s">
        <v>649</v>
      </c>
      <c r="B683" s="292" t="s">
        <v>696</v>
      </c>
      <c r="C683" s="292">
        <v>12</v>
      </c>
      <c r="D683" s="293"/>
      <c r="E683" s="294">
        <v>313</v>
      </c>
      <c r="F683" s="295"/>
      <c r="G683" s="221"/>
      <c r="H683" s="243">
        <f>H684</f>
        <v>3000</v>
      </c>
      <c r="I683" s="243">
        <f t="shared" ref="I683:J683" si="516">I684</f>
        <v>0</v>
      </c>
      <c r="J683" s="243">
        <f t="shared" si="516"/>
        <v>0</v>
      </c>
    </row>
    <row r="684" spans="1:10" s="259" customFormat="1" ht="15" x14ac:dyDescent="0.2">
      <c r="A684" s="172" t="s">
        <v>649</v>
      </c>
      <c r="B684" s="145" t="s">
        <v>696</v>
      </c>
      <c r="C684" s="145">
        <v>12</v>
      </c>
      <c r="D684" s="146" t="s">
        <v>25</v>
      </c>
      <c r="E684" s="188">
        <v>3132</v>
      </c>
      <c r="F684" s="229" t="s">
        <v>280</v>
      </c>
      <c r="G684" s="221"/>
      <c r="H684" s="222">
        <v>3000</v>
      </c>
      <c r="I684" s="245">
        <v>0</v>
      </c>
      <c r="J684" s="245">
        <v>0</v>
      </c>
    </row>
    <row r="685" spans="1:10" s="259" customFormat="1" x14ac:dyDescent="0.2">
      <c r="A685" s="335" t="s">
        <v>649</v>
      </c>
      <c r="B685" s="286" t="s">
        <v>696</v>
      </c>
      <c r="C685" s="286">
        <v>12</v>
      </c>
      <c r="D685" s="286"/>
      <c r="E685" s="287">
        <v>32</v>
      </c>
      <c r="F685" s="288"/>
      <c r="G685" s="289"/>
      <c r="H685" s="290">
        <f>H686+H688</f>
        <v>10000</v>
      </c>
      <c r="I685" s="290">
        <f t="shared" ref="I685:J685" si="517">I686+I688</f>
        <v>0</v>
      </c>
      <c r="J685" s="290">
        <f t="shared" si="517"/>
        <v>0</v>
      </c>
    </row>
    <row r="686" spans="1:10" s="259" customFormat="1" x14ac:dyDescent="0.2">
      <c r="A686" s="394" t="s">
        <v>649</v>
      </c>
      <c r="B686" s="292" t="s">
        <v>696</v>
      </c>
      <c r="C686" s="292">
        <v>12</v>
      </c>
      <c r="D686" s="293"/>
      <c r="E686" s="294">
        <v>321</v>
      </c>
      <c r="F686" s="295"/>
      <c r="G686" s="221"/>
      <c r="H686" s="243">
        <f t="shared" ref="H686:J686" si="518">H687</f>
        <v>1000</v>
      </c>
      <c r="I686" s="243">
        <f t="shared" si="518"/>
        <v>0</v>
      </c>
      <c r="J686" s="243">
        <f t="shared" si="518"/>
        <v>0</v>
      </c>
    </row>
    <row r="687" spans="1:10" s="259" customFormat="1" ht="15" x14ac:dyDescent="0.2">
      <c r="A687" s="172" t="s">
        <v>649</v>
      </c>
      <c r="B687" s="145" t="s">
        <v>696</v>
      </c>
      <c r="C687" s="145">
        <v>12</v>
      </c>
      <c r="D687" s="146" t="s">
        <v>25</v>
      </c>
      <c r="E687" s="188">
        <v>3211</v>
      </c>
      <c r="F687" s="229" t="s">
        <v>110</v>
      </c>
      <c r="G687" s="221"/>
      <c r="H687" s="222">
        <v>1000</v>
      </c>
      <c r="I687" s="245">
        <v>0</v>
      </c>
      <c r="J687" s="245">
        <v>0</v>
      </c>
    </row>
    <row r="688" spans="1:10" s="259" customFormat="1" x14ac:dyDescent="0.2">
      <c r="A688" s="394" t="s">
        <v>649</v>
      </c>
      <c r="B688" s="292" t="s">
        <v>696</v>
      </c>
      <c r="C688" s="292">
        <v>12</v>
      </c>
      <c r="D688" s="293"/>
      <c r="E688" s="294">
        <v>323</v>
      </c>
      <c r="F688" s="295"/>
      <c r="G688" s="221"/>
      <c r="H688" s="243">
        <f>H689+H690</f>
        <v>9000</v>
      </c>
      <c r="I688" s="243">
        <f t="shared" ref="I688:J688" si="519">I689+I690</f>
        <v>0</v>
      </c>
      <c r="J688" s="243">
        <f t="shared" si="519"/>
        <v>0</v>
      </c>
    </row>
    <row r="689" spans="1:10" s="259" customFormat="1" ht="15" x14ac:dyDescent="0.2">
      <c r="A689" s="172" t="s">
        <v>649</v>
      </c>
      <c r="B689" s="145" t="s">
        <v>696</v>
      </c>
      <c r="C689" s="145">
        <v>12</v>
      </c>
      <c r="D689" s="146" t="s">
        <v>25</v>
      </c>
      <c r="E689" s="188">
        <v>3237</v>
      </c>
      <c r="F689" s="229" t="s">
        <v>36</v>
      </c>
      <c r="G689" s="221"/>
      <c r="H689" s="222">
        <v>6000</v>
      </c>
      <c r="I689" s="245">
        <v>0</v>
      </c>
      <c r="J689" s="245">
        <v>0</v>
      </c>
    </row>
    <row r="690" spans="1:10" s="259" customFormat="1" ht="15" x14ac:dyDescent="0.2">
      <c r="A690" s="172" t="s">
        <v>649</v>
      </c>
      <c r="B690" s="145" t="s">
        <v>696</v>
      </c>
      <c r="C690" s="145">
        <v>12</v>
      </c>
      <c r="D690" s="146" t="s">
        <v>25</v>
      </c>
      <c r="E690" s="188">
        <v>3239</v>
      </c>
      <c r="F690" s="229" t="s">
        <v>41</v>
      </c>
      <c r="G690" s="221"/>
      <c r="H690" s="222">
        <v>3000</v>
      </c>
      <c r="I690" s="245">
        <v>0</v>
      </c>
      <c r="J690" s="245">
        <v>0</v>
      </c>
    </row>
    <row r="691" spans="1:10" s="259" customFormat="1" x14ac:dyDescent="0.2">
      <c r="A691" s="335" t="s">
        <v>649</v>
      </c>
      <c r="B691" s="286" t="s">
        <v>696</v>
      </c>
      <c r="C691" s="286">
        <v>12</v>
      </c>
      <c r="D691" s="286"/>
      <c r="E691" s="287">
        <v>41</v>
      </c>
      <c r="F691" s="288"/>
      <c r="G691" s="289"/>
      <c r="H691" s="290">
        <f t="shared" ref="H691:J692" si="520">H692</f>
        <v>320000</v>
      </c>
      <c r="I691" s="290">
        <f t="shared" si="520"/>
        <v>0</v>
      </c>
      <c r="J691" s="290">
        <f t="shared" si="520"/>
        <v>0</v>
      </c>
    </row>
    <row r="692" spans="1:10" s="259" customFormat="1" x14ac:dyDescent="0.2">
      <c r="A692" s="394" t="s">
        <v>649</v>
      </c>
      <c r="B692" s="292" t="s">
        <v>696</v>
      </c>
      <c r="C692" s="292">
        <v>12</v>
      </c>
      <c r="D692" s="293"/>
      <c r="E692" s="294">
        <v>412</v>
      </c>
      <c r="F692" s="295"/>
      <c r="G692" s="221"/>
      <c r="H692" s="243">
        <f t="shared" si="520"/>
        <v>320000</v>
      </c>
      <c r="I692" s="243">
        <f t="shared" si="520"/>
        <v>0</v>
      </c>
      <c r="J692" s="243">
        <f t="shared" si="520"/>
        <v>0</v>
      </c>
    </row>
    <row r="693" spans="1:10" s="259" customFormat="1" ht="15" x14ac:dyDescent="0.2">
      <c r="A693" s="172" t="s">
        <v>649</v>
      </c>
      <c r="B693" s="145" t="s">
        <v>696</v>
      </c>
      <c r="C693" s="145">
        <v>12</v>
      </c>
      <c r="D693" s="146" t="s">
        <v>25</v>
      </c>
      <c r="E693" s="188">
        <v>4126</v>
      </c>
      <c r="F693" s="229" t="s">
        <v>4</v>
      </c>
      <c r="G693" s="221"/>
      <c r="H693" s="222">
        <v>320000</v>
      </c>
      <c r="I693" s="245">
        <v>0</v>
      </c>
      <c r="J693" s="245">
        <v>0</v>
      </c>
    </row>
    <row r="694" spans="1:10" s="259" customFormat="1" x14ac:dyDescent="0.2">
      <c r="A694" s="335" t="s">
        <v>649</v>
      </c>
      <c r="B694" s="286" t="s">
        <v>696</v>
      </c>
      <c r="C694" s="286">
        <v>51</v>
      </c>
      <c r="D694" s="286"/>
      <c r="E694" s="287">
        <v>31</v>
      </c>
      <c r="F694" s="288"/>
      <c r="G694" s="289"/>
      <c r="H694" s="290">
        <f t="shared" ref="H694" si="521">H695+H697</f>
        <v>12000</v>
      </c>
      <c r="I694" s="290">
        <f t="shared" ref="I694" si="522">I695+I697</f>
        <v>0</v>
      </c>
      <c r="J694" s="290">
        <f t="shared" ref="J694" si="523">J695+J697</f>
        <v>0</v>
      </c>
    </row>
    <row r="695" spans="1:10" s="259" customFormat="1" x14ac:dyDescent="0.2">
      <c r="A695" s="394" t="s">
        <v>649</v>
      </c>
      <c r="B695" s="292" t="s">
        <v>696</v>
      </c>
      <c r="C695" s="292">
        <v>51</v>
      </c>
      <c r="D695" s="293"/>
      <c r="E695" s="294">
        <v>311</v>
      </c>
      <c r="F695" s="295"/>
      <c r="G695" s="221"/>
      <c r="H695" s="243">
        <f t="shared" ref="H695:J695" si="524">H696</f>
        <v>10000</v>
      </c>
      <c r="I695" s="243">
        <f t="shared" si="524"/>
        <v>0</v>
      </c>
      <c r="J695" s="243">
        <f t="shared" si="524"/>
        <v>0</v>
      </c>
    </row>
    <row r="696" spans="1:10" s="224" customFormat="1" ht="15" x14ac:dyDescent="0.2">
      <c r="A696" s="172" t="s">
        <v>649</v>
      </c>
      <c r="B696" s="145" t="s">
        <v>696</v>
      </c>
      <c r="C696" s="145">
        <v>51</v>
      </c>
      <c r="D696" s="146" t="s">
        <v>25</v>
      </c>
      <c r="E696" s="188">
        <v>3111</v>
      </c>
      <c r="F696" s="229" t="s">
        <v>19</v>
      </c>
      <c r="G696" s="221"/>
      <c r="H696" s="222">
        <v>10000</v>
      </c>
      <c r="I696" s="245">
        <v>0</v>
      </c>
      <c r="J696" s="245">
        <v>0</v>
      </c>
    </row>
    <row r="697" spans="1:10" s="259" customFormat="1" x14ac:dyDescent="0.2">
      <c r="A697" s="394" t="s">
        <v>649</v>
      </c>
      <c r="B697" s="292" t="s">
        <v>696</v>
      </c>
      <c r="C697" s="292">
        <v>51</v>
      </c>
      <c r="D697" s="293"/>
      <c r="E697" s="294">
        <v>313</v>
      </c>
      <c r="F697" s="295"/>
      <c r="G697" s="221"/>
      <c r="H697" s="243">
        <f>H698</f>
        <v>2000</v>
      </c>
      <c r="I697" s="243">
        <f t="shared" ref="I697:J697" si="525">I698</f>
        <v>0</v>
      </c>
      <c r="J697" s="243">
        <f t="shared" si="525"/>
        <v>0</v>
      </c>
    </row>
    <row r="698" spans="1:10" s="224" customFormat="1" ht="15" x14ac:dyDescent="0.2">
      <c r="A698" s="172" t="s">
        <v>649</v>
      </c>
      <c r="B698" s="145" t="s">
        <v>696</v>
      </c>
      <c r="C698" s="145">
        <v>51</v>
      </c>
      <c r="D698" s="146" t="s">
        <v>25</v>
      </c>
      <c r="E698" s="188">
        <v>3132</v>
      </c>
      <c r="F698" s="229" t="s">
        <v>280</v>
      </c>
      <c r="G698" s="221"/>
      <c r="H698" s="222">
        <v>2000</v>
      </c>
      <c r="I698" s="245">
        <v>0</v>
      </c>
      <c r="J698" s="245">
        <v>0</v>
      </c>
    </row>
    <row r="699" spans="1:10" s="259" customFormat="1" x14ac:dyDescent="0.2">
      <c r="A699" s="335" t="s">
        <v>649</v>
      </c>
      <c r="B699" s="286" t="s">
        <v>696</v>
      </c>
      <c r="C699" s="286">
        <v>51</v>
      </c>
      <c r="D699" s="286"/>
      <c r="E699" s="287">
        <v>32</v>
      </c>
      <c r="F699" s="288"/>
      <c r="G699" s="289"/>
      <c r="H699" s="290">
        <f>H700+H702</f>
        <v>51000</v>
      </c>
      <c r="I699" s="290">
        <f t="shared" ref="I699:J699" si="526">I700+I702</f>
        <v>0</v>
      </c>
      <c r="J699" s="290">
        <f t="shared" si="526"/>
        <v>0</v>
      </c>
    </row>
    <row r="700" spans="1:10" s="259" customFormat="1" x14ac:dyDescent="0.2">
      <c r="A700" s="394" t="s">
        <v>649</v>
      </c>
      <c r="B700" s="292" t="s">
        <v>696</v>
      </c>
      <c r="C700" s="292">
        <v>51</v>
      </c>
      <c r="D700" s="293"/>
      <c r="E700" s="294">
        <v>321</v>
      </c>
      <c r="F700" s="295"/>
      <c r="G700" s="221"/>
      <c r="H700" s="243">
        <f t="shared" ref="H700:J700" si="527">H701</f>
        <v>1000</v>
      </c>
      <c r="I700" s="243">
        <f t="shared" si="527"/>
        <v>0</v>
      </c>
      <c r="J700" s="243">
        <f t="shared" si="527"/>
        <v>0</v>
      </c>
    </row>
    <row r="701" spans="1:10" s="224" customFormat="1" ht="15" x14ac:dyDescent="0.2">
      <c r="A701" s="172" t="s">
        <v>649</v>
      </c>
      <c r="B701" s="145" t="s">
        <v>696</v>
      </c>
      <c r="C701" s="145">
        <v>51</v>
      </c>
      <c r="D701" s="146" t="s">
        <v>25</v>
      </c>
      <c r="E701" s="188">
        <v>3211</v>
      </c>
      <c r="F701" s="229" t="s">
        <v>110</v>
      </c>
      <c r="G701" s="221"/>
      <c r="H701" s="222">
        <v>1000</v>
      </c>
      <c r="I701" s="245">
        <v>0</v>
      </c>
      <c r="J701" s="245">
        <v>0</v>
      </c>
    </row>
    <row r="702" spans="1:10" s="259" customFormat="1" x14ac:dyDescent="0.2">
      <c r="A702" s="394" t="s">
        <v>649</v>
      </c>
      <c r="B702" s="292" t="s">
        <v>696</v>
      </c>
      <c r="C702" s="292">
        <v>51</v>
      </c>
      <c r="D702" s="293"/>
      <c r="E702" s="294">
        <v>323</v>
      </c>
      <c r="F702" s="295"/>
      <c r="G702" s="221"/>
      <c r="H702" s="243">
        <f>H703+H704</f>
        <v>50000</v>
      </c>
      <c r="I702" s="243">
        <f t="shared" ref="I702:J702" si="528">I703+I704</f>
        <v>0</v>
      </c>
      <c r="J702" s="243">
        <f t="shared" si="528"/>
        <v>0</v>
      </c>
    </row>
    <row r="703" spans="1:10" s="224" customFormat="1" ht="15" x14ac:dyDescent="0.2">
      <c r="A703" s="172" t="s">
        <v>649</v>
      </c>
      <c r="B703" s="145" t="s">
        <v>696</v>
      </c>
      <c r="C703" s="145">
        <v>51</v>
      </c>
      <c r="D703" s="146" t="s">
        <v>25</v>
      </c>
      <c r="E703" s="188">
        <v>3237</v>
      </c>
      <c r="F703" s="229" t="s">
        <v>36</v>
      </c>
      <c r="G703" s="221"/>
      <c r="H703" s="222">
        <v>34000</v>
      </c>
      <c r="I703" s="245">
        <v>0</v>
      </c>
      <c r="J703" s="245">
        <v>0</v>
      </c>
    </row>
    <row r="704" spans="1:10" s="224" customFormat="1" ht="15" x14ac:dyDescent="0.2">
      <c r="A704" s="172" t="s">
        <v>649</v>
      </c>
      <c r="B704" s="145" t="s">
        <v>696</v>
      </c>
      <c r="C704" s="145">
        <v>51</v>
      </c>
      <c r="D704" s="146" t="s">
        <v>25</v>
      </c>
      <c r="E704" s="188">
        <v>3239</v>
      </c>
      <c r="F704" s="229" t="s">
        <v>41</v>
      </c>
      <c r="G704" s="221"/>
      <c r="H704" s="222">
        <v>16000</v>
      </c>
      <c r="I704" s="245">
        <v>0</v>
      </c>
      <c r="J704" s="245">
        <v>0</v>
      </c>
    </row>
    <row r="705" spans="1:10" s="259" customFormat="1" x14ac:dyDescent="0.2">
      <c r="A705" s="335" t="s">
        <v>649</v>
      </c>
      <c r="B705" s="286" t="s">
        <v>696</v>
      </c>
      <c r="C705" s="286">
        <v>51</v>
      </c>
      <c r="D705" s="286"/>
      <c r="E705" s="287">
        <v>41</v>
      </c>
      <c r="F705" s="288"/>
      <c r="G705" s="289"/>
      <c r="H705" s="290">
        <f t="shared" ref="H705:J706" si="529">H706</f>
        <v>100000</v>
      </c>
      <c r="I705" s="290">
        <f t="shared" si="529"/>
        <v>0</v>
      </c>
      <c r="J705" s="290">
        <f t="shared" si="529"/>
        <v>0</v>
      </c>
    </row>
    <row r="706" spans="1:10" s="259" customFormat="1" x14ac:dyDescent="0.2">
      <c r="A706" s="394" t="s">
        <v>649</v>
      </c>
      <c r="B706" s="292" t="s">
        <v>696</v>
      </c>
      <c r="C706" s="251">
        <v>51</v>
      </c>
      <c r="D706" s="293"/>
      <c r="E706" s="294">
        <v>412</v>
      </c>
      <c r="F706" s="295"/>
      <c r="G706" s="221"/>
      <c r="H706" s="243">
        <f t="shared" si="529"/>
        <v>100000</v>
      </c>
      <c r="I706" s="243">
        <f t="shared" si="529"/>
        <v>0</v>
      </c>
      <c r="J706" s="243">
        <f t="shared" si="529"/>
        <v>0</v>
      </c>
    </row>
    <row r="707" spans="1:10" s="224" customFormat="1" ht="15" x14ac:dyDescent="0.2">
      <c r="A707" s="172" t="s">
        <v>649</v>
      </c>
      <c r="B707" s="145" t="s">
        <v>696</v>
      </c>
      <c r="C707" s="145">
        <v>51</v>
      </c>
      <c r="D707" s="146" t="s">
        <v>25</v>
      </c>
      <c r="E707" s="188">
        <v>4126</v>
      </c>
      <c r="F707" s="229" t="s">
        <v>4</v>
      </c>
      <c r="G707" s="221"/>
      <c r="H707" s="222">
        <v>100000</v>
      </c>
      <c r="I707" s="245">
        <v>0</v>
      </c>
      <c r="J707" s="245">
        <v>0</v>
      </c>
    </row>
    <row r="708" spans="1:10" s="259" customFormat="1" x14ac:dyDescent="0.2">
      <c r="A708" s="335" t="s">
        <v>649</v>
      </c>
      <c r="B708" s="286" t="s">
        <v>696</v>
      </c>
      <c r="C708" s="286">
        <v>559</v>
      </c>
      <c r="D708" s="286"/>
      <c r="E708" s="287">
        <v>31</v>
      </c>
      <c r="F708" s="288"/>
      <c r="G708" s="289"/>
      <c r="H708" s="290">
        <f t="shared" ref="H708" si="530">H709+H711</f>
        <v>92000</v>
      </c>
      <c r="I708" s="290">
        <f t="shared" ref="I708" si="531">I709+I711</f>
        <v>0</v>
      </c>
      <c r="J708" s="290">
        <f t="shared" ref="J708" si="532">J709+J711</f>
        <v>0</v>
      </c>
    </row>
    <row r="709" spans="1:10" s="259" customFormat="1" x14ac:dyDescent="0.2">
      <c r="A709" s="394" t="s">
        <v>649</v>
      </c>
      <c r="B709" s="292" t="s">
        <v>696</v>
      </c>
      <c r="C709" s="292">
        <v>559</v>
      </c>
      <c r="D709" s="293"/>
      <c r="E709" s="294">
        <v>311</v>
      </c>
      <c r="F709" s="295"/>
      <c r="G709" s="221"/>
      <c r="H709" s="243">
        <f t="shared" ref="H709:J709" si="533">H710</f>
        <v>77000</v>
      </c>
      <c r="I709" s="243">
        <f t="shared" si="533"/>
        <v>0</v>
      </c>
      <c r="J709" s="243">
        <f t="shared" si="533"/>
        <v>0</v>
      </c>
    </row>
    <row r="710" spans="1:10" s="224" customFormat="1" ht="15" x14ac:dyDescent="0.2">
      <c r="A710" s="172" t="s">
        <v>649</v>
      </c>
      <c r="B710" s="145" t="s">
        <v>696</v>
      </c>
      <c r="C710" s="145">
        <v>559</v>
      </c>
      <c r="D710" s="146" t="s">
        <v>25</v>
      </c>
      <c r="E710" s="188">
        <v>3111</v>
      </c>
      <c r="F710" s="229" t="s">
        <v>19</v>
      </c>
      <c r="G710" s="221"/>
      <c r="H710" s="222">
        <v>77000</v>
      </c>
      <c r="I710" s="245">
        <v>0</v>
      </c>
      <c r="J710" s="245">
        <v>0</v>
      </c>
    </row>
    <row r="711" spans="1:10" s="259" customFormat="1" x14ac:dyDescent="0.2">
      <c r="A711" s="394" t="s">
        <v>649</v>
      </c>
      <c r="B711" s="292" t="s">
        <v>696</v>
      </c>
      <c r="C711" s="292">
        <v>559</v>
      </c>
      <c r="D711" s="293"/>
      <c r="E711" s="294">
        <v>313</v>
      </c>
      <c r="F711" s="295"/>
      <c r="G711" s="221"/>
      <c r="H711" s="243">
        <f>H712</f>
        <v>15000</v>
      </c>
      <c r="I711" s="243">
        <f t="shared" ref="I711:J711" si="534">I712</f>
        <v>0</v>
      </c>
      <c r="J711" s="243">
        <f t="shared" si="534"/>
        <v>0</v>
      </c>
    </row>
    <row r="712" spans="1:10" s="224" customFormat="1" ht="15" x14ac:dyDescent="0.2">
      <c r="A712" s="172" t="s">
        <v>649</v>
      </c>
      <c r="B712" s="145" t="s">
        <v>696</v>
      </c>
      <c r="C712" s="145">
        <v>559</v>
      </c>
      <c r="D712" s="146" t="s">
        <v>25</v>
      </c>
      <c r="E712" s="188">
        <v>3132</v>
      </c>
      <c r="F712" s="229" t="s">
        <v>280</v>
      </c>
      <c r="G712" s="221"/>
      <c r="H712" s="222">
        <v>15000</v>
      </c>
      <c r="I712" s="245">
        <v>0</v>
      </c>
      <c r="J712" s="245">
        <v>0</v>
      </c>
    </row>
    <row r="713" spans="1:10" s="259" customFormat="1" x14ac:dyDescent="0.2">
      <c r="A713" s="335" t="s">
        <v>649</v>
      </c>
      <c r="B713" s="286" t="s">
        <v>696</v>
      </c>
      <c r="C713" s="286">
        <v>559</v>
      </c>
      <c r="D713" s="286"/>
      <c r="E713" s="287">
        <v>32</v>
      </c>
      <c r="F713" s="288"/>
      <c r="G713" s="289"/>
      <c r="H713" s="290">
        <f>H714+H716</f>
        <v>56000</v>
      </c>
      <c r="I713" s="290">
        <f t="shared" ref="I713:J713" si="535">I714+I716</f>
        <v>0</v>
      </c>
      <c r="J713" s="290">
        <f t="shared" si="535"/>
        <v>0</v>
      </c>
    </row>
    <row r="714" spans="1:10" s="259" customFormat="1" x14ac:dyDescent="0.2">
      <c r="A714" s="394" t="s">
        <v>649</v>
      </c>
      <c r="B714" s="292" t="s">
        <v>696</v>
      </c>
      <c r="C714" s="292">
        <v>559</v>
      </c>
      <c r="D714" s="293"/>
      <c r="E714" s="294">
        <v>321</v>
      </c>
      <c r="F714" s="295"/>
      <c r="G714" s="221"/>
      <c r="H714" s="243">
        <f t="shared" ref="H714:J714" si="536">H715</f>
        <v>6000</v>
      </c>
      <c r="I714" s="243">
        <f t="shared" si="536"/>
        <v>0</v>
      </c>
      <c r="J714" s="243">
        <f t="shared" si="536"/>
        <v>0</v>
      </c>
    </row>
    <row r="715" spans="1:10" s="224" customFormat="1" ht="15" x14ac:dyDescent="0.2">
      <c r="A715" s="172" t="s">
        <v>649</v>
      </c>
      <c r="B715" s="145" t="s">
        <v>696</v>
      </c>
      <c r="C715" s="145">
        <v>559</v>
      </c>
      <c r="D715" s="146" t="s">
        <v>25</v>
      </c>
      <c r="E715" s="188">
        <v>3211</v>
      </c>
      <c r="F715" s="229" t="s">
        <v>110</v>
      </c>
      <c r="G715" s="221"/>
      <c r="H715" s="222">
        <v>6000</v>
      </c>
      <c r="I715" s="245">
        <v>0</v>
      </c>
      <c r="J715" s="245">
        <v>0</v>
      </c>
    </row>
    <row r="716" spans="1:10" s="259" customFormat="1" x14ac:dyDescent="0.2">
      <c r="A716" s="394" t="s">
        <v>649</v>
      </c>
      <c r="B716" s="292" t="s">
        <v>696</v>
      </c>
      <c r="C716" s="292">
        <v>559</v>
      </c>
      <c r="D716" s="293"/>
      <c r="E716" s="294">
        <v>323</v>
      </c>
      <c r="F716" s="295"/>
      <c r="G716" s="221"/>
      <c r="H716" s="243">
        <f>H717+H718</f>
        <v>50000</v>
      </c>
      <c r="I716" s="243">
        <f t="shared" ref="I716:J716" si="537">I717+I718</f>
        <v>0</v>
      </c>
      <c r="J716" s="243">
        <f t="shared" si="537"/>
        <v>0</v>
      </c>
    </row>
    <row r="717" spans="1:10" s="224" customFormat="1" ht="15" x14ac:dyDescent="0.2">
      <c r="A717" s="172" t="s">
        <v>649</v>
      </c>
      <c r="B717" s="145" t="s">
        <v>696</v>
      </c>
      <c r="C717" s="145">
        <v>559</v>
      </c>
      <c r="D717" s="146" t="s">
        <v>25</v>
      </c>
      <c r="E717" s="188">
        <v>3237</v>
      </c>
      <c r="F717" s="229" t="s">
        <v>36</v>
      </c>
      <c r="G717" s="221"/>
      <c r="H717" s="222">
        <v>34000</v>
      </c>
      <c r="I717" s="245">
        <v>0</v>
      </c>
      <c r="J717" s="245">
        <v>0</v>
      </c>
    </row>
    <row r="718" spans="1:10" s="224" customFormat="1" ht="15" x14ac:dyDescent="0.2">
      <c r="A718" s="172" t="s">
        <v>649</v>
      </c>
      <c r="B718" s="145" t="s">
        <v>696</v>
      </c>
      <c r="C718" s="145">
        <v>559</v>
      </c>
      <c r="D718" s="146" t="s">
        <v>25</v>
      </c>
      <c r="E718" s="188">
        <v>3239</v>
      </c>
      <c r="F718" s="229" t="s">
        <v>41</v>
      </c>
      <c r="G718" s="221"/>
      <c r="H718" s="222">
        <v>16000</v>
      </c>
      <c r="I718" s="245">
        <v>0</v>
      </c>
      <c r="J718" s="245">
        <v>0</v>
      </c>
    </row>
    <row r="719" spans="1:10" s="259" customFormat="1" x14ac:dyDescent="0.2">
      <c r="A719" s="335" t="s">
        <v>649</v>
      </c>
      <c r="B719" s="286" t="s">
        <v>696</v>
      </c>
      <c r="C719" s="286">
        <v>559</v>
      </c>
      <c r="D719" s="286"/>
      <c r="E719" s="287">
        <v>41</v>
      </c>
      <c r="F719" s="288"/>
      <c r="G719" s="289"/>
      <c r="H719" s="290">
        <f t="shared" ref="H719:J720" si="538">H720</f>
        <v>1805000</v>
      </c>
      <c r="I719" s="290">
        <f t="shared" si="538"/>
        <v>0</v>
      </c>
      <c r="J719" s="290">
        <f t="shared" si="538"/>
        <v>0</v>
      </c>
    </row>
    <row r="720" spans="1:10" s="259" customFormat="1" x14ac:dyDescent="0.2">
      <c r="A720" s="394" t="s">
        <v>649</v>
      </c>
      <c r="B720" s="292" t="s">
        <v>696</v>
      </c>
      <c r="C720" s="292">
        <v>559</v>
      </c>
      <c r="D720" s="293"/>
      <c r="E720" s="294">
        <v>412</v>
      </c>
      <c r="F720" s="295"/>
      <c r="G720" s="221"/>
      <c r="H720" s="243">
        <f t="shared" si="538"/>
        <v>1805000</v>
      </c>
      <c r="I720" s="243">
        <f t="shared" si="538"/>
        <v>0</v>
      </c>
      <c r="J720" s="243">
        <f t="shared" si="538"/>
        <v>0</v>
      </c>
    </row>
    <row r="721" spans="1:10" s="224" customFormat="1" ht="15" x14ac:dyDescent="0.2">
      <c r="A721" s="172" t="s">
        <v>649</v>
      </c>
      <c r="B721" s="145" t="s">
        <v>696</v>
      </c>
      <c r="C721" s="145">
        <v>559</v>
      </c>
      <c r="D721" s="146" t="s">
        <v>25</v>
      </c>
      <c r="E721" s="188">
        <v>4126</v>
      </c>
      <c r="F721" s="229" t="s">
        <v>4</v>
      </c>
      <c r="G721" s="221"/>
      <c r="H721" s="222">
        <v>1805000</v>
      </c>
      <c r="I721" s="245">
        <v>0</v>
      </c>
      <c r="J721" s="245">
        <v>0</v>
      </c>
    </row>
    <row r="722" spans="1:10" s="197" customFormat="1" ht="56.25" x14ac:dyDescent="0.2">
      <c r="A722" s="391" t="s">
        <v>649</v>
      </c>
      <c r="B722" s="297" t="s">
        <v>769</v>
      </c>
      <c r="C722" s="297"/>
      <c r="D722" s="297"/>
      <c r="E722" s="298"/>
      <c r="F722" s="300" t="s">
        <v>770</v>
      </c>
      <c r="G722" s="301" t="s">
        <v>645</v>
      </c>
      <c r="H722" s="302">
        <f>H723+H728+H737+H740+H745+H754+H757+H762+H771</f>
        <v>3013000</v>
      </c>
      <c r="I722" s="302">
        <f t="shared" ref="I722:J722" si="539">I723+I728+I737+I740+I745+I754+I757+I762+I771</f>
        <v>2926000</v>
      </c>
      <c r="J722" s="302">
        <f t="shared" si="539"/>
        <v>2920000</v>
      </c>
    </row>
    <row r="723" spans="1:10" s="259" customFormat="1" x14ac:dyDescent="0.2">
      <c r="A723" s="335" t="s">
        <v>649</v>
      </c>
      <c r="B723" s="286" t="s">
        <v>769</v>
      </c>
      <c r="C723" s="286">
        <v>12</v>
      </c>
      <c r="D723" s="286"/>
      <c r="E723" s="287">
        <v>31</v>
      </c>
      <c r="F723" s="288"/>
      <c r="G723" s="289"/>
      <c r="H723" s="290">
        <f>H724+H726</f>
        <v>23500</v>
      </c>
      <c r="I723" s="290">
        <f t="shared" ref="I723:J723" si="540">I724+I726</f>
        <v>16500</v>
      </c>
      <c r="J723" s="290">
        <f t="shared" si="540"/>
        <v>16500</v>
      </c>
    </row>
    <row r="724" spans="1:10" s="259" customFormat="1" x14ac:dyDescent="0.2">
      <c r="A724" s="394" t="s">
        <v>649</v>
      </c>
      <c r="B724" s="292" t="s">
        <v>769</v>
      </c>
      <c r="C724" s="292">
        <v>12</v>
      </c>
      <c r="D724" s="293"/>
      <c r="E724" s="294">
        <v>311</v>
      </c>
      <c r="F724" s="295"/>
      <c r="G724" s="221"/>
      <c r="H724" s="243">
        <f>H725</f>
        <v>18500</v>
      </c>
      <c r="I724" s="243">
        <f t="shared" ref="I724:J724" si="541">I725</f>
        <v>13000</v>
      </c>
      <c r="J724" s="243">
        <f t="shared" si="541"/>
        <v>13000</v>
      </c>
    </row>
    <row r="725" spans="1:10" s="224" customFormat="1" ht="15" x14ac:dyDescent="0.2">
      <c r="A725" s="172" t="s">
        <v>649</v>
      </c>
      <c r="B725" s="145" t="s">
        <v>769</v>
      </c>
      <c r="C725" s="145">
        <v>12</v>
      </c>
      <c r="D725" s="146" t="s">
        <v>25</v>
      </c>
      <c r="E725" s="188">
        <v>3111</v>
      </c>
      <c r="F725" s="229" t="s">
        <v>19</v>
      </c>
      <c r="G725" s="221"/>
      <c r="H725" s="223">
        <v>18500</v>
      </c>
      <c r="I725" s="223">
        <v>13000</v>
      </c>
      <c r="J725" s="223">
        <v>13000</v>
      </c>
    </row>
    <row r="726" spans="1:10" s="259" customFormat="1" x14ac:dyDescent="0.2">
      <c r="A726" s="394" t="s">
        <v>649</v>
      </c>
      <c r="B726" s="292" t="s">
        <v>769</v>
      </c>
      <c r="C726" s="292">
        <v>12</v>
      </c>
      <c r="D726" s="293"/>
      <c r="E726" s="294">
        <v>313</v>
      </c>
      <c r="F726" s="295"/>
      <c r="G726" s="221"/>
      <c r="H726" s="243">
        <f>H727</f>
        <v>5000</v>
      </c>
      <c r="I726" s="243">
        <f t="shared" ref="I726:J726" si="542">I727</f>
        <v>3500</v>
      </c>
      <c r="J726" s="243">
        <f t="shared" si="542"/>
        <v>3500</v>
      </c>
    </row>
    <row r="727" spans="1:10" s="224" customFormat="1" ht="15" x14ac:dyDescent="0.2">
      <c r="A727" s="172" t="s">
        <v>649</v>
      </c>
      <c r="B727" s="145" t="s">
        <v>769</v>
      </c>
      <c r="C727" s="145">
        <v>12</v>
      </c>
      <c r="D727" s="146" t="s">
        <v>25</v>
      </c>
      <c r="E727" s="188">
        <v>3132</v>
      </c>
      <c r="F727" s="229" t="s">
        <v>280</v>
      </c>
      <c r="G727" s="221"/>
      <c r="H727" s="223">
        <v>5000</v>
      </c>
      <c r="I727" s="223">
        <v>3500</v>
      </c>
      <c r="J727" s="223">
        <v>3500</v>
      </c>
    </row>
    <row r="728" spans="1:10" s="259" customFormat="1" x14ac:dyDescent="0.2">
      <c r="A728" s="335" t="s">
        <v>649</v>
      </c>
      <c r="B728" s="286" t="s">
        <v>769</v>
      </c>
      <c r="C728" s="286">
        <v>12</v>
      </c>
      <c r="D728" s="286"/>
      <c r="E728" s="287">
        <v>32</v>
      </c>
      <c r="F728" s="288"/>
      <c r="G728" s="289"/>
      <c r="H728" s="290">
        <f>H729+H731+H735</f>
        <v>40500</v>
      </c>
      <c r="I728" s="290">
        <f t="shared" ref="I728:J728" si="543">I729+I731+I735</f>
        <v>35000</v>
      </c>
      <c r="J728" s="290">
        <f t="shared" si="543"/>
        <v>34000</v>
      </c>
    </row>
    <row r="729" spans="1:10" s="259" customFormat="1" x14ac:dyDescent="0.2">
      <c r="A729" s="394" t="s">
        <v>649</v>
      </c>
      <c r="B729" s="292" t="s">
        <v>769</v>
      </c>
      <c r="C729" s="292">
        <v>12</v>
      </c>
      <c r="D729" s="293"/>
      <c r="E729" s="294">
        <v>321</v>
      </c>
      <c r="F729" s="295"/>
      <c r="G729" s="221"/>
      <c r="H729" s="243">
        <f>H730</f>
        <v>24000</v>
      </c>
      <c r="I729" s="243">
        <f t="shared" ref="I729:J729" si="544">I730</f>
        <v>20000</v>
      </c>
      <c r="J729" s="243">
        <f t="shared" si="544"/>
        <v>19000</v>
      </c>
    </row>
    <row r="730" spans="1:10" s="224" customFormat="1" ht="15" x14ac:dyDescent="0.2">
      <c r="A730" s="172" t="s">
        <v>649</v>
      </c>
      <c r="B730" s="145" t="s">
        <v>769</v>
      </c>
      <c r="C730" s="145">
        <v>12</v>
      </c>
      <c r="D730" s="146" t="s">
        <v>25</v>
      </c>
      <c r="E730" s="188">
        <v>3211</v>
      </c>
      <c r="F730" s="229" t="s">
        <v>110</v>
      </c>
      <c r="G730" s="221"/>
      <c r="H730" s="223">
        <v>24000</v>
      </c>
      <c r="I730" s="223">
        <v>20000</v>
      </c>
      <c r="J730" s="223">
        <v>19000</v>
      </c>
    </row>
    <row r="731" spans="1:10" s="259" customFormat="1" x14ac:dyDescent="0.2">
      <c r="A731" s="394" t="s">
        <v>649</v>
      </c>
      <c r="B731" s="292" t="s">
        <v>769</v>
      </c>
      <c r="C731" s="292">
        <v>12</v>
      </c>
      <c r="D731" s="293"/>
      <c r="E731" s="294">
        <v>323</v>
      </c>
      <c r="F731" s="295"/>
      <c r="G731" s="221"/>
      <c r="H731" s="243">
        <f>H732+H733+H734</f>
        <v>12500</v>
      </c>
      <c r="I731" s="243">
        <f t="shared" ref="I731:J731" si="545">I732+I733+I734</f>
        <v>12500</v>
      </c>
      <c r="J731" s="243">
        <f t="shared" si="545"/>
        <v>12500</v>
      </c>
    </row>
    <row r="732" spans="1:10" s="224" customFormat="1" ht="15" x14ac:dyDescent="0.2">
      <c r="A732" s="172" t="s">
        <v>649</v>
      </c>
      <c r="B732" s="145" t="s">
        <v>769</v>
      </c>
      <c r="C732" s="145">
        <v>12</v>
      </c>
      <c r="D732" s="146" t="s">
        <v>25</v>
      </c>
      <c r="E732" s="188">
        <v>3233</v>
      </c>
      <c r="F732" s="229" t="s">
        <v>119</v>
      </c>
      <c r="G732" s="221"/>
      <c r="H732" s="223">
        <v>2500</v>
      </c>
      <c r="I732" s="223">
        <v>2500</v>
      </c>
      <c r="J732" s="223">
        <v>2500</v>
      </c>
    </row>
    <row r="733" spans="1:10" s="224" customFormat="1" ht="15" x14ac:dyDescent="0.2">
      <c r="A733" s="172" t="s">
        <v>649</v>
      </c>
      <c r="B733" s="145" t="s">
        <v>769</v>
      </c>
      <c r="C733" s="145">
        <v>12</v>
      </c>
      <c r="D733" s="146" t="s">
        <v>25</v>
      </c>
      <c r="E733" s="188">
        <v>3235</v>
      </c>
      <c r="F733" s="229" t="s">
        <v>42</v>
      </c>
      <c r="G733" s="221"/>
      <c r="H733" s="223">
        <v>1000</v>
      </c>
      <c r="I733" s="223">
        <v>1000</v>
      </c>
      <c r="J733" s="223">
        <v>1000</v>
      </c>
    </row>
    <row r="734" spans="1:10" s="224" customFormat="1" ht="15" x14ac:dyDescent="0.2">
      <c r="A734" s="172" t="s">
        <v>649</v>
      </c>
      <c r="B734" s="145" t="s">
        <v>769</v>
      </c>
      <c r="C734" s="145">
        <v>12</v>
      </c>
      <c r="D734" s="146" t="s">
        <v>25</v>
      </c>
      <c r="E734" s="188">
        <v>3237</v>
      </c>
      <c r="F734" s="229" t="s">
        <v>36</v>
      </c>
      <c r="G734" s="221"/>
      <c r="H734" s="223">
        <v>9000</v>
      </c>
      <c r="I734" s="223">
        <v>9000</v>
      </c>
      <c r="J734" s="223">
        <v>9000</v>
      </c>
    </row>
    <row r="735" spans="1:10" s="259" customFormat="1" x14ac:dyDescent="0.2">
      <c r="A735" s="394" t="s">
        <v>649</v>
      </c>
      <c r="B735" s="292" t="s">
        <v>769</v>
      </c>
      <c r="C735" s="292">
        <v>12</v>
      </c>
      <c r="D735" s="293"/>
      <c r="E735" s="294">
        <v>329</v>
      </c>
      <c r="F735" s="295"/>
      <c r="G735" s="221"/>
      <c r="H735" s="243">
        <f>H736</f>
        <v>4000</v>
      </c>
      <c r="I735" s="243">
        <f t="shared" ref="I735:J735" si="546">I736</f>
        <v>2500</v>
      </c>
      <c r="J735" s="243">
        <f t="shared" si="546"/>
        <v>2500</v>
      </c>
    </row>
    <row r="736" spans="1:10" s="224" customFormat="1" ht="15" x14ac:dyDescent="0.2">
      <c r="A736" s="172" t="s">
        <v>649</v>
      </c>
      <c r="B736" s="145" t="s">
        <v>769</v>
      </c>
      <c r="C736" s="145">
        <v>12</v>
      </c>
      <c r="D736" s="146" t="s">
        <v>25</v>
      </c>
      <c r="E736" s="188">
        <v>3293</v>
      </c>
      <c r="F736" s="229" t="s">
        <v>124</v>
      </c>
      <c r="G736" s="221"/>
      <c r="H736" s="223">
        <v>4000</v>
      </c>
      <c r="I736" s="223">
        <v>2500</v>
      </c>
      <c r="J736" s="223">
        <v>2500</v>
      </c>
    </row>
    <row r="737" spans="1:10" s="259" customFormat="1" x14ac:dyDescent="0.2">
      <c r="A737" s="335" t="s">
        <v>649</v>
      </c>
      <c r="B737" s="286" t="s">
        <v>769</v>
      </c>
      <c r="C737" s="286">
        <v>12</v>
      </c>
      <c r="D737" s="286"/>
      <c r="E737" s="287">
        <v>41</v>
      </c>
      <c r="F737" s="288"/>
      <c r="G737" s="289"/>
      <c r="H737" s="290">
        <f>H738</f>
        <v>360000</v>
      </c>
      <c r="I737" s="290">
        <f t="shared" ref="I737:J738" si="547">I738</f>
        <v>360000</v>
      </c>
      <c r="J737" s="290">
        <f t="shared" si="547"/>
        <v>360000</v>
      </c>
    </row>
    <row r="738" spans="1:10" s="259" customFormat="1" x14ac:dyDescent="0.2">
      <c r="A738" s="394" t="s">
        <v>649</v>
      </c>
      <c r="B738" s="292" t="s">
        <v>769</v>
      </c>
      <c r="C738" s="292">
        <v>12</v>
      </c>
      <c r="D738" s="293"/>
      <c r="E738" s="294">
        <v>412</v>
      </c>
      <c r="F738" s="295"/>
      <c r="G738" s="221"/>
      <c r="H738" s="243">
        <f>H739</f>
        <v>360000</v>
      </c>
      <c r="I738" s="243">
        <f t="shared" si="547"/>
        <v>360000</v>
      </c>
      <c r="J738" s="243">
        <f t="shared" si="547"/>
        <v>360000</v>
      </c>
    </row>
    <row r="739" spans="1:10" s="224" customFormat="1" ht="15" x14ac:dyDescent="0.2">
      <c r="A739" s="172" t="s">
        <v>649</v>
      </c>
      <c r="B739" s="145" t="s">
        <v>769</v>
      </c>
      <c r="C739" s="145">
        <v>12</v>
      </c>
      <c r="D739" s="146" t="s">
        <v>25</v>
      </c>
      <c r="E739" s="188">
        <v>4126</v>
      </c>
      <c r="F739" s="229" t="s">
        <v>4</v>
      </c>
      <c r="G739" s="221"/>
      <c r="H739" s="223">
        <v>360000</v>
      </c>
      <c r="I739" s="223">
        <v>360000</v>
      </c>
      <c r="J739" s="223">
        <v>360000</v>
      </c>
    </row>
    <row r="740" spans="1:10" s="259" customFormat="1" x14ac:dyDescent="0.2">
      <c r="A740" s="335" t="s">
        <v>649</v>
      </c>
      <c r="B740" s="286" t="s">
        <v>769</v>
      </c>
      <c r="C740" s="286">
        <v>51</v>
      </c>
      <c r="D740" s="286"/>
      <c r="E740" s="287">
        <v>31</v>
      </c>
      <c r="F740" s="288"/>
      <c r="G740" s="289"/>
      <c r="H740" s="290">
        <f>H741+H743</f>
        <v>30500</v>
      </c>
      <c r="I740" s="290">
        <f t="shared" ref="I740" si="548">I741+I743</f>
        <v>30500</v>
      </c>
      <c r="J740" s="290">
        <f t="shared" ref="J740" si="549">J741+J743</f>
        <v>30500</v>
      </c>
    </row>
    <row r="741" spans="1:10" s="259" customFormat="1" x14ac:dyDescent="0.2">
      <c r="A741" s="394" t="s">
        <v>649</v>
      </c>
      <c r="B741" s="292" t="s">
        <v>769</v>
      </c>
      <c r="C741" s="292">
        <v>51</v>
      </c>
      <c r="D741" s="293"/>
      <c r="E741" s="294">
        <v>311</v>
      </c>
      <c r="F741" s="295"/>
      <c r="G741" s="221"/>
      <c r="H741" s="243">
        <f>H742</f>
        <v>25000</v>
      </c>
      <c r="I741" s="243">
        <f t="shared" ref="I741" si="550">I742</f>
        <v>25000</v>
      </c>
      <c r="J741" s="243">
        <f t="shared" ref="J741" si="551">J742</f>
        <v>25000</v>
      </c>
    </row>
    <row r="742" spans="1:10" s="224" customFormat="1" ht="15" x14ac:dyDescent="0.2">
      <c r="A742" s="172" t="s">
        <v>649</v>
      </c>
      <c r="B742" s="145" t="s">
        <v>769</v>
      </c>
      <c r="C742" s="145">
        <v>51</v>
      </c>
      <c r="D742" s="146" t="s">
        <v>25</v>
      </c>
      <c r="E742" s="188">
        <v>3111</v>
      </c>
      <c r="F742" s="229" t="s">
        <v>19</v>
      </c>
      <c r="G742" s="221"/>
      <c r="H742" s="223">
        <v>25000</v>
      </c>
      <c r="I742" s="223">
        <v>25000</v>
      </c>
      <c r="J742" s="223">
        <v>25000</v>
      </c>
    </row>
    <row r="743" spans="1:10" s="259" customFormat="1" x14ac:dyDescent="0.2">
      <c r="A743" s="394" t="s">
        <v>649</v>
      </c>
      <c r="B743" s="292" t="s">
        <v>769</v>
      </c>
      <c r="C743" s="292">
        <v>51</v>
      </c>
      <c r="D743" s="293"/>
      <c r="E743" s="294">
        <v>313</v>
      </c>
      <c r="F743" s="295"/>
      <c r="G743" s="221"/>
      <c r="H743" s="243">
        <f>H744</f>
        <v>5500</v>
      </c>
      <c r="I743" s="243">
        <f t="shared" ref="I743" si="552">I744</f>
        <v>5500</v>
      </c>
      <c r="J743" s="243">
        <f t="shared" ref="J743" si="553">J744</f>
        <v>5500</v>
      </c>
    </row>
    <row r="744" spans="1:10" s="224" customFormat="1" ht="15" x14ac:dyDescent="0.2">
      <c r="A744" s="172" t="s">
        <v>649</v>
      </c>
      <c r="B744" s="145" t="s">
        <v>769</v>
      </c>
      <c r="C744" s="145">
        <v>51</v>
      </c>
      <c r="D744" s="146" t="s">
        <v>25</v>
      </c>
      <c r="E744" s="188">
        <v>3132</v>
      </c>
      <c r="F744" s="229" t="s">
        <v>280</v>
      </c>
      <c r="G744" s="221"/>
      <c r="H744" s="223">
        <v>5500</v>
      </c>
      <c r="I744" s="223">
        <v>5500</v>
      </c>
      <c r="J744" s="223">
        <v>5500</v>
      </c>
    </row>
    <row r="745" spans="1:10" s="259" customFormat="1" x14ac:dyDescent="0.2">
      <c r="A745" s="335" t="s">
        <v>649</v>
      </c>
      <c r="B745" s="286" t="s">
        <v>769</v>
      </c>
      <c r="C745" s="286">
        <v>51</v>
      </c>
      <c r="D745" s="286"/>
      <c r="E745" s="287">
        <v>32</v>
      </c>
      <c r="F745" s="288"/>
      <c r="G745" s="289"/>
      <c r="H745" s="290">
        <f>H746+H748+H752</f>
        <v>64000</v>
      </c>
      <c r="I745" s="290">
        <f t="shared" ref="I745" si="554">I746+I748+I752</f>
        <v>64000</v>
      </c>
      <c r="J745" s="290">
        <f t="shared" ref="J745" si="555">J746+J748+J752</f>
        <v>64000</v>
      </c>
    </row>
    <row r="746" spans="1:10" s="259" customFormat="1" x14ac:dyDescent="0.2">
      <c r="A746" s="394" t="s">
        <v>649</v>
      </c>
      <c r="B746" s="292" t="s">
        <v>769</v>
      </c>
      <c r="C746" s="292">
        <v>51</v>
      </c>
      <c r="D746" s="293"/>
      <c r="E746" s="294">
        <v>321</v>
      </c>
      <c r="F746" s="295"/>
      <c r="G746" s="221"/>
      <c r="H746" s="243">
        <f>H747</f>
        <v>30000</v>
      </c>
      <c r="I746" s="243">
        <f t="shared" ref="I746" si="556">I747</f>
        <v>30000</v>
      </c>
      <c r="J746" s="243">
        <f t="shared" ref="J746" si="557">J747</f>
        <v>30000</v>
      </c>
    </row>
    <row r="747" spans="1:10" s="224" customFormat="1" ht="15" x14ac:dyDescent="0.2">
      <c r="A747" s="172" t="s">
        <v>649</v>
      </c>
      <c r="B747" s="145" t="s">
        <v>769</v>
      </c>
      <c r="C747" s="145">
        <v>51</v>
      </c>
      <c r="D747" s="146" t="s">
        <v>25</v>
      </c>
      <c r="E747" s="188">
        <v>3211</v>
      </c>
      <c r="F747" s="229" t="s">
        <v>110</v>
      </c>
      <c r="G747" s="221"/>
      <c r="H747" s="223">
        <v>30000</v>
      </c>
      <c r="I747" s="223">
        <v>30000</v>
      </c>
      <c r="J747" s="223">
        <v>30000</v>
      </c>
    </row>
    <row r="748" spans="1:10" s="259" customFormat="1" x14ac:dyDescent="0.2">
      <c r="A748" s="394" t="s">
        <v>649</v>
      </c>
      <c r="B748" s="292" t="s">
        <v>769</v>
      </c>
      <c r="C748" s="292">
        <v>51</v>
      </c>
      <c r="D748" s="293"/>
      <c r="E748" s="294">
        <v>323</v>
      </c>
      <c r="F748" s="295"/>
      <c r="G748" s="221"/>
      <c r="H748" s="243">
        <f>H749+H750+H751</f>
        <v>24000</v>
      </c>
      <c r="I748" s="243">
        <f t="shared" ref="I748" si="558">I749+I750+I751</f>
        <v>24000</v>
      </c>
      <c r="J748" s="243">
        <f t="shared" ref="J748" si="559">J749+J750+J751</f>
        <v>24000</v>
      </c>
    </row>
    <row r="749" spans="1:10" s="224" customFormat="1" ht="15" x14ac:dyDescent="0.2">
      <c r="A749" s="172" t="s">
        <v>649</v>
      </c>
      <c r="B749" s="145" t="s">
        <v>769</v>
      </c>
      <c r="C749" s="145">
        <v>51</v>
      </c>
      <c r="D749" s="146" t="s">
        <v>25</v>
      </c>
      <c r="E749" s="188">
        <v>3233</v>
      </c>
      <c r="F749" s="229" t="s">
        <v>119</v>
      </c>
      <c r="G749" s="221"/>
      <c r="H749" s="223">
        <v>5000</v>
      </c>
      <c r="I749" s="223">
        <v>5000</v>
      </c>
      <c r="J749" s="223">
        <v>5000</v>
      </c>
    </row>
    <row r="750" spans="1:10" s="224" customFormat="1" ht="15" x14ac:dyDescent="0.2">
      <c r="A750" s="172" t="s">
        <v>649</v>
      </c>
      <c r="B750" s="145" t="s">
        <v>769</v>
      </c>
      <c r="C750" s="145">
        <v>51</v>
      </c>
      <c r="D750" s="146" t="s">
        <v>25</v>
      </c>
      <c r="E750" s="188">
        <v>3235</v>
      </c>
      <c r="F750" s="229" t="s">
        <v>42</v>
      </c>
      <c r="G750" s="221"/>
      <c r="H750" s="223">
        <v>4000</v>
      </c>
      <c r="I750" s="223">
        <v>4000</v>
      </c>
      <c r="J750" s="223">
        <v>4000</v>
      </c>
    </row>
    <row r="751" spans="1:10" s="224" customFormat="1" ht="15" x14ac:dyDescent="0.2">
      <c r="A751" s="172" t="s">
        <v>649</v>
      </c>
      <c r="B751" s="145" t="s">
        <v>769</v>
      </c>
      <c r="C751" s="145">
        <v>51</v>
      </c>
      <c r="D751" s="146" t="s">
        <v>25</v>
      </c>
      <c r="E751" s="188">
        <v>3237</v>
      </c>
      <c r="F751" s="229" t="s">
        <v>36</v>
      </c>
      <c r="G751" s="221"/>
      <c r="H751" s="223">
        <v>15000</v>
      </c>
      <c r="I751" s="223">
        <v>15000</v>
      </c>
      <c r="J751" s="223">
        <v>15000</v>
      </c>
    </row>
    <row r="752" spans="1:10" s="259" customFormat="1" x14ac:dyDescent="0.2">
      <c r="A752" s="394" t="s">
        <v>649</v>
      </c>
      <c r="B752" s="292" t="s">
        <v>769</v>
      </c>
      <c r="C752" s="292">
        <v>51</v>
      </c>
      <c r="D752" s="293"/>
      <c r="E752" s="294">
        <v>329</v>
      </c>
      <c r="F752" s="295"/>
      <c r="G752" s="221"/>
      <c r="H752" s="243">
        <f>H753</f>
        <v>10000</v>
      </c>
      <c r="I752" s="243">
        <f t="shared" ref="I752" si="560">I753</f>
        <v>10000</v>
      </c>
      <c r="J752" s="243">
        <f t="shared" ref="J752" si="561">J753</f>
        <v>10000</v>
      </c>
    </row>
    <row r="753" spans="1:10" s="224" customFormat="1" ht="15" x14ac:dyDescent="0.2">
      <c r="A753" s="172" t="s">
        <v>649</v>
      </c>
      <c r="B753" s="145" t="s">
        <v>769</v>
      </c>
      <c r="C753" s="145">
        <v>51</v>
      </c>
      <c r="D753" s="146" t="s">
        <v>25</v>
      </c>
      <c r="E753" s="188">
        <v>3293</v>
      </c>
      <c r="F753" s="229" t="s">
        <v>124</v>
      </c>
      <c r="G753" s="221"/>
      <c r="H753" s="223">
        <v>10000</v>
      </c>
      <c r="I753" s="223">
        <v>10000</v>
      </c>
      <c r="J753" s="223">
        <v>10000</v>
      </c>
    </row>
    <row r="754" spans="1:10" s="259" customFormat="1" x14ac:dyDescent="0.2">
      <c r="A754" s="335" t="s">
        <v>649</v>
      </c>
      <c r="B754" s="286" t="s">
        <v>769</v>
      </c>
      <c r="C754" s="286">
        <v>51</v>
      </c>
      <c r="D754" s="286"/>
      <c r="E754" s="287">
        <v>41</v>
      </c>
      <c r="F754" s="288"/>
      <c r="G754" s="289"/>
      <c r="H754" s="290">
        <f>H755</f>
        <v>100000</v>
      </c>
      <c r="I754" s="290">
        <f t="shared" ref="I754:I755" si="562">I755</f>
        <v>100000</v>
      </c>
      <c r="J754" s="290">
        <f t="shared" ref="J754:J755" si="563">J755</f>
        <v>100000</v>
      </c>
    </row>
    <row r="755" spans="1:10" s="259" customFormat="1" x14ac:dyDescent="0.2">
      <c r="A755" s="394" t="s">
        <v>649</v>
      </c>
      <c r="B755" s="292" t="s">
        <v>769</v>
      </c>
      <c r="C755" s="292">
        <v>51</v>
      </c>
      <c r="D755" s="293"/>
      <c r="E755" s="294">
        <v>412</v>
      </c>
      <c r="F755" s="295"/>
      <c r="G755" s="221"/>
      <c r="H755" s="243">
        <f>H756</f>
        <v>100000</v>
      </c>
      <c r="I755" s="243">
        <f t="shared" si="562"/>
        <v>100000</v>
      </c>
      <c r="J755" s="243">
        <f t="shared" si="563"/>
        <v>100000</v>
      </c>
    </row>
    <row r="756" spans="1:10" s="224" customFormat="1" ht="15" x14ac:dyDescent="0.2">
      <c r="A756" s="172" t="s">
        <v>649</v>
      </c>
      <c r="B756" s="145" t="s">
        <v>769</v>
      </c>
      <c r="C756" s="145">
        <v>51</v>
      </c>
      <c r="D756" s="146" t="s">
        <v>25</v>
      </c>
      <c r="E756" s="188">
        <v>4126</v>
      </c>
      <c r="F756" s="229" t="s">
        <v>4</v>
      </c>
      <c r="G756" s="221"/>
      <c r="H756" s="223">
        <v>100000</v>
      </c>
      <c r="I756" s="223">
        <v>100000</v>
      </c>
      <c r="J756" s="223">
        <v>100000</v>
      </c>
    </row>
    <row r="757" spans="1:10" s="259" customFormat="1" x14ac:dyDescent="0.2">
      <c r="A757" s="335" t="s">
        <v>649</v>
      </c>
      <c r="B757" s="286" t="s">
        <v>769</v>
      </c>
      <c r="C757" s="286">
        <v>559</v>
      </c>
      <c r="D757" s="286"/>
      <c r="E757" s="287">
        <v>31</v>
      </c>
      <c r="F757" s="288"/>
      <c r="G757" s="289"/>
      <c r="H757" s="290">
        <f>H758+H760</f>
        <v>129000</v>
      </c>
      <c r="I757" s="290">
        <f t="shared" ref="I757" si="564">I758+I760</f>
        <v>89000</v>
      </c>
      <c r="J757" s="290">
        <f t="shared" ref="J757" si="565">J758+J760</f>
        <v>89000</v>
      </c>
    </row>
    <row r="758" spans="1:10" s="259" customFormat="1" x14ac:dyDescent="0.2">
      <c r="A758" s="394" t="s">
        <v>649</v>
      </c>
      <c r="B758" s="292" t="s">
        <v>769</v>
      </c>
      <c r="C758" s="292">
        <v>559</v>
      </c>
      <c r="D758" s="293"/>
      <c r="E758" s="294">
        <v>311</v>
      </c>
      <c r="F758" s="295"/>
      <c r="G758" s="221"/>
      <c r="H758" s="243">
        <f>H759</f>
        <v>105000</v>
      </c>
      <c r="I758" s="243">
        <f t="shared" ref="I758" si="566">I759</f>
        <v>72500</v>
      </c>
      <c r="J758" s="243">
        <f t="shared" ref="J758" si="567">J759</f>
        <v>72500</v>
      </c>
    </row>
    <row r="759" spans="1:10" s="224" customFormat="1" ht="15" x14ac:dyDescent="0.2">
      <c r="A759" s="172" t="s">
        <v>649</v>
      </c>
      <c r="B759" s="145" t="s">
        <v>769</v>
      </c>
      <c r="C759" s="145">
        <v>559</v>
      </c>
      <c r="D759" s="146" t="s">
        <v>25</v>
      </c>
      <c r="E759" s="188">
        <v>3111</v>
      </c>
      <c r="F759" s="229" t="s">
        <v>19</v>
      </c>
      <c r="G759" s="221"/>
      <c r="H759" s="223">
        <v>105000</v>
      </c>
      <c r="I759" s="223">
        <v>72500</v>
      </c>
      <c r="J759" s="223">
        <v>72500</v>
      </c>
    </row>
    <row r="760" spans="1:10" s="259" customFormat="1" x14ac:dyDescent="0.2">
      <c r="A760" s="394" t="s">
        <v>649</v>
      </c>
      <c r="B760" s="292" t="s">
        <v>769</v>
      </c>
      <c r="C760" s="292">
        <v>559</v>
      </c>
      <c r="D760" s="293"/>
      <c r="E760" s="294">
        <v>313</v>
      </c>
      <c r="F760" s="295"/>
      <c r="G760" s="221"/>
      <c r="H760" s="243">
        <f>H761</f>
        <v>24000</v>
      </c>
      <c r="I760" s="243">
        <f t="shared" ref="I760" si="568">I761</f>
        <v>16500</v>
      </c>
      <c r="J760" s="243">
        <f t="shared" ref="J760" si="569">J761</f>
        <v>16500</v>
      </c>
    </row>
    <row r="761" spans="1:10" s="224" customFormat="1" ht="15" x14ac:dyDescent="0.2">
      <c r="A761" s="172" t="s">
        <v>649</v>
      </c>
      <c r="B761" s="145" t="s">
        <v>769</v>
      </c>
      <c r="C761" s="145">
        <v>559</v>
      </c>
      <c r="D761" s="146" t="s">
        <v>25</v>
      </c>
      <c r="E761" s="188">
        <v>3132</v>
      </c>
      <c r="F761" s="229" t="s">
        <v>280</v>
      </c>
      <c r="G761" s="221"/>
      <c r="H761" s="223">
        <v>24000</v>
      </c>
      <c r="I761" s="223">
        <v>16500</v>
      </c>
      <c r="J761" s="223">
        <v>16500</v>
      </c>
    </row>
    <row r="762" spans="1:10" s="259" customFormat="1" x14ac:dyDescent="0.2">
      <c r="A762" s="335" t="s">
        <v>649</v>
      </c>
      <c r="B762" s="286" t="s">
        <v>769</v>
      </c>
      <c r="C762" s="286">
        <v>559</v>
      </c>
      <c r="D762" s="286"/>
      <c r="E762" s="287">
        <v>32</v>
      </c>
      <c r="F762" s="288"/>
      <c r="G762" s="289"/>
      <c r="H762" s="290">
        <f>H763+H765+H769</f>
        <v>225500</v>
      </c>
      <c r="I762" s="290">
        <f t="shared" ref="I762" si="570">I763+I765+I769</f>
        <v>191000</v>
      </c>
      <c r="J762" s="290">
        <f t="shared" ref="J762" si="571">J763+J765+J769</f>
        <v>186000</v>
      </c>
    </row>
    <row r="763" spans="1:10" s="259" customFormat="1" x14ac:dyDescent="0.2">
      <c r="A763" s="394" t="s">
        <v>649</v>
      </c>
      <c r="B763" s="292" t="s">
        <v>769</v>
      </c>
      <c r="C763" s="292">
        <v>559</v>
      </c>
      <c r="D763" s="293"/>
      <c r="E763" s="294">
        <v>321</v>
      </c>
      <c r="F763" s="295"/>
      <c r="G763" s="221"/>
      <c r="H763" s="243">
        <f>H764</f>
        <v>136000</v>
      </c>
      <c r="I763" s="243">
        <f t="shared" ref="I763" si="572">I764</f>
        <v>111000</v>
      </c>
      <c r="J763" s="243">
        <f t="shared" ref="J763" si="573">J764</f>
        <v>106000</v>
      </c>
    </row>
    <row r="764" spans="1:10" s="224" customFormat="1" ht="15" x14ac:dyDescent="0.2">
      <c r="A764" s="172" t="s">
        <v>649</v>
      </c>
      <c r="B764" s="145" t="s">
        <v>769</v>
      </c>
      <c r="C764" s="145">
        <v>559</v>
      </c>
      <c r="D764" s="146" t="s">
        <v>25</v>
      </c>
      <c r="E764" s="188">
        <v>3211</v>
      </c>
      <c r="F764" s="229" t="s">
        <v>110</v>
      </c>
      <c r="G764" s="221"/>
      <c r="H764" s="223">
        <v>136000</v>
      </c>
      <c r="I764" s="223">
        <v>111000</v>
      </c>
      <c r="J764" s="223">
        <v>106000</v>
      </c>
    </row>
    <row r="765" spans="1:10" s="259" customFormat="1" x14ac:dyDescent="0.2">
      <c r="A765" s="394" t="s">
        <v>649</v>
      </c>
      <c r="B765" s="292" t="s">
        <v>769</v>
      </c>
      <c r="C765" s="292">
        <v>559</v>
      </c>
      <c r="D765" s="293"/>
      <c r="E765" s="294">
        <v>323</v>
      </c>
      <c r="F765" s="295"/>
      <c r="G765" s="221"/>
      <c r="H765" s="243">
        <f>H766+H767+H768</f>
        <v>68000</v>
      </c>
      <c r="I765" s="243">
        <f t="shared" ref="I765" si="574">I766+I767+I768</f>
        <v>68000</v>
      </c>
      <c r="J765" s="243">
        <f t="shared" ref="J765" si="575">J766+J767+J768</f>
        <v>68000</v>
      </c>
    </row>
    <row r="766" spans="1:10" s="224" customFormat="1" ht="15" x14ac:dyDescent="0.2">
      <c r="A766" s="172" t="s">
        <v>649</v>
      </c>
      <c r="B766" s="145" t="s">
        <v>769</v>
      </c>
      <c r="C766" s="145">
        <v>559</v>
      </c>
      <c r="D766" s="146" t="s">
        <v>25</v>
      </c>
      <c r="E766" s="188">
        <v>3233</v>
      </c>
      <c r="F766" s="229" t="s">
        <v>119</v>
      </c>
      <c r="G766" s="221"/>
      <c r="H766" s="223">
        <v>13000</v>
      </c>
      <c r="I766" s="223">
        <v>13000</v>
      </c>
      <c r="J766" s="223">
        <v>13000</v>
      </c>
    </row>
    <row r="767" spans="1:10" s="224" customFormat="1" ht="15" x14ac:dyDescent="0.2">
      <c r="A767" s="172" t="s">
        <v>649</v>
      </c>
      <c r="B767" s="145" t="s">
        <v>769</v>
      </c>
      <c r="C767" s="145">
        <v>559</v>
      </c>
      <c r="D767" s="146" t="s">
        <v>25</v>
      </c>
      <c r="E767" s="188">
        <v>3235</v>
      </c>
      <c r="F767" s="229" t="s">
        <v>42</v>
      </c>
      <c r="G767" s="221"/>
      <c r="H767" s="223">
        <v>4000</v>
      </c>
      <c r="I767" s="223">
        <v>4000</v>
      </c>
      <c r="J767" s="223">
        <v>4000</v>
      </c>
    </row>
    <row r="768" spans="1:10" s="224" customFormat="1" ht="15" x14ac:dyDescent="0.2">
      <c r="A768" s="172" t="s">
        <v>649</v>
      </c>
      <c r="B768" s="145" t="s">
        <v>769</v>
      </c>
      <c r="C768" s="145">
        <v>559</v>
      </c>
      <c r="D768" s="146" t="s">
        <v>25</v>
      </c>
      <c r="E768" s="188">
        <v>3237</v>
      </c>
      <c r="F768" s="229" t="s">
        <v>36</v>
      </c>
      <c r="G768" s="221"/>
      <c r="H768" s="223">
        <v>51000</v>
      </c>
      <c r="I768" s="223">
        <v>51000</v>
      </c>
      <c r="J768" s="223">
        <v>51000</v>
      </c>
    </row>
    <row r="769" spans="1:10" s="259" customFormat="1" x14ac:dyDescent="0.2">
      <c r="A769" s="394" t="s">
        <v>649</v>
      </c>
      <c r="B769" s="292" t="s">
        <v>769</v>
      </c>
      <c r="C769" s="292">
        <v>559</v>
      </c>
      <c r="D769" s="293"/>
      <c r="E769" s="294">
        <v>329</v>
      </c>
      <c r="F769" s="295"/>
      <c r="G769" s="221"/>
      <c r="H769" s="243">
        <f>H770</f>
        <v>21500</v>
      </c>
      <c r="I769" s="243">
        <f t="shared" ref="I769" si="576">I770</f>
        <v>12000</v>
      </c>
      <c r="J769" s="243">
        <f t="shared" ref="J769" si="577">J770</f>
        <v>12000</v>
      </c>
    </row>
    <row r="770" spans="1:10" s="224" customFormat="1" ht="15" x14ac:dyDescent="0.2">
      <c r="A770" s="172" t="s">
        <v>649</v>
      </c>
      <c r="B770" s="145" t="s">
        <v>769</v>
      </c>
      <c r="C770" s="145">
        <v>559</v>
      </c>
      <c r="D770" s="146" t="s">
        <v>25</v>
      </c>
      <c r="E770" s="188">
        <v>3293</v>
      </c>
      <c r="F770" s="229" t="s">
        <v>124</v>
      </c>
      <c r="G770" s="221"/>
      <c r="H770" s="223">
        <v>21500</v>
      </c>
      <c r="I770" s="223">
        <v>12000</v>
      </c>
      <c r="J770" s="223">
        <v>12000</v>
      </c>
    </row>
    <row r="771" spans="1:10" s="259" customFormat="1" x14ac:dyDescent="0.2">
      <c r="A771" s="335" t="s">
        <v>649</v>
      </c>
      <c r="B771" s="286" t="s">
        <v>769</v>
      </c>
      <c r="C771" s="286">
        <v>559</v>
      </c>
      <c r="D771" s="286"/>
      <c r="E771" s="287">
        <v>41</v>
      </c>
      <c r="F771" s="288"/>
      <c r="G771" s="289"/>
      <c r="H771" s="290">
        <f>H772</f>
        <v>2040000</v>
      </c>
      <c r="I771" s="290">
        <f t="shared" ref="I771:I772" si="578">I772</f>
        <v>2040000</v>
      </c>
      <c r="J771" s="290">
        <f t="shared" ref="J771:J772" si="579">J772</f>
        <v>2040000</v>
      </c>
    </row>
    <row r="772" spans="1:10" s="259" customFormat="1" x14ac:dyDescent="0.2">
      <c r="A772" s="394" t="s">
        <v>649</v>
      </c>
      <c r="B772" s="292" t="s">
        <v>769</v>
      </c>
      <c r="C772" s="292">
        <v>559</v>
      </c>
      <c r="D772" s="293"/>
      <c r="E772" s="294">
        <v>412</v>
      </c>
      <c r="F772" s="295"/>
      <c r="G772" s="221"/>
      <c r="H772" s="243">
        <f>H773</f>
        <v>2040000</v>
      </c>
      <c r="I772" s="243">
        <f t="shared" si="578"/>
        <v>2040000</v>
      </c>
      <c r="J772" s="243">
        <f t="shared" si="579"/>
        <v>2040000</v>
      </c>
    </row>
    <row r="773" spans="1:10" s="224" customFormat="1" ht="15" x14ac:dyDescent="0.2">
      <c r="A773" s="172" t="s">
        <v>649</v>
      </c>
      <c r="B773" s="145" t="s">
        <v>769</v>
      </c>
      <c r="C773" s="145">
        <v>559</v>
      </c>
      <c r="D773" s="146" t="s">
        <v>25</v>
      </c>
      <c r="E773" s="188">
        <v>4126</v>
      </c>
      <c r="F773" s="229" t="s">
        <v>4</v>
      </c>
      <c r="G773" s="221"/>
      <c r="H773" s="223">
        <v>2040000</v>
      </c>
      <c r="I773" s="223">
        <v>2040000</v>
      </c>
      <c r="J773" s="223">
        <v>2040000</v>
      </c>
    </row>
    <row r="774" spans="1:10" s="197" customFormat="1" ht="33.75" x14ac:dyDescent="0.2">
      <c r="A774" s="391" t="s">
        <v>649</v>
      </c>
      <c r="B774" s="297" t="s">
        <v>782</v>
      </c>
      <c r="C774" s="297"/>
      <c r="D774" s="297"/>
      <c r="E774" s="298"/>
      <c r="F774" s="300" t="s">
        <v>771</v>
      </c>
      <c r="G774" s="301" t="s">
        <v>692</v>
      </c>
      <c r="H774" s="302">
        <f>H775</f>
        <v>1500000</v>
      </c>
      <c r="I774" s="302">
        <f t="shared" ref="I774:J776" si="580">I775</f>
        <v>3000000</v>
      </c>
      <c r="J774" s="302">
        <f t="shared" si="580"/>
        <v>0</v>
      </c>
    </row>
    <row r="775" spans="1:10" s="259" customFormat="1" x14ac:dyDescent="0.2">
      <c r="A775" s="335" t="s">
        <v>649</v>
      </c>
      <c r="B775" s="286" t="s">
        <v>782</v>
      </c>
      <c r="C775" s="286">
        <v>11</v>
      </c>
      <c r="D775" s="286"/>
      <c r="E775" s="287">
        <v>41</v>
      </c>
      <c r="F775" s="288"/>
      <c r="G775" s="289"/>
      <c r="H775" s="290">
        <f>H776</f>
        <v>1500000</v>
      </c>
      <c r="I775" s="290">
        <f t="shared" si="580"/>
        <v>3000000</v>
      </c>
      <c r="J775" s="290">
        <f t="shared" si="580"/>
        <v>0</v>
      </c>
    </row>
    <row r="776" spans="1:10" s="259" customFormat="1" x14ac:dyDescent="0.2">
      <c r="A776" s="394" t="s">
        <v>649</v>
      </c>
      <c r="B776" s="292" t="s">
        <v>782</v>
      </c>
      <c r="C776" s="292">
        <v>11</v>
      </c>
      <c r="D776" s="293"/>
      <c r="E776" s="294">
        <v>412</v>
      </c>
      <c r="F776" s="295"/>
      <c r="G776" s="221"/>
      <c r="H776" s="243">
        <f>H777</f>
        <v>1500000</v>
      </c>
      <c r="I776" s="243">
        <f t="shared" si="580"/>
        <v>3000000</v>
      </c>
      <c r="J776" s="243">
        <f t="shared" si="580"/>
        <v>0</v>
      </c>
    </row>
    <row r="777" spans="1:10" s="224" customFormat="1" ht="15" x14ac:dyDescent="0.2">
      <c r="A777" s="172" t="s">
        <v>649</v>
      </c>
      <c r="B777" s="145" t="s">
        <v>782</v>
      </c>
      <c r="C777" s="145">
        <v>11</v>
      </c>
      <c r="D777" s="146" t="s">
        <v>25</v>
      </c>
      <c r="E777" s="188">
        <v>4126</v>
      </c>
      <c r="F777" s="229" t="s">
        <v>4</v>
      </c>
      <c r="G777" s="221"/>
      <c r="H777" s="223">
        <v>1500000</v>
      </c>
      <c r="I777" s="223">
        <v>3000000</v>
      </c>
      <c r="J777" s="223">
        <v>0</v>
      </c>
    </row>
    <row r="778" spans="1:10" s="179" customFormat="1" x14ac:dyDescent="0.2">
      <c r="A778" s="400" t="s">
        <v>649</v>
      </c>
      <c r="B778" s="428" t="s">
        <v>703</v>
      </c>
      <c r="C778" s="428"/>
      <c r="D778" s="428"/>
      <c r="E778" s="428"/>
      <c r="F778" s="428"/>
      <c r="G778" s="190"/>
      <c r="H778" s="178">
        <f>H779+H988+H1047</f>
        <v>4445093465</v>
      </c>
      <c r="I778" s="178">
        <f>I779+I988+I1047</f>
        <v>4907076000</v>
      </c>
      <c r="J778" s="178">
        <f>J779+J988+J1047</f>
        <v>4862726000</v>
      </c>
    </row>
    <row r="779" spans="1:10" s="152" customFormat="1" x14ac:dyDescent="0.2">
      <c r="A779" s="402" t="s">
        <v>649</v>
      </c>
      <c r="B779" s="427" t="s">
        <v>688</v>
      </c>
      <c r="C779" s="427"/>
      <c r="D779" s="427"/>
      <c r="E779" s="427"/>
      <c r="F779" s="427"/>
      <c r="G779" s="180"/>
      <c r="H779" s="151">
        <f>H780+H784+H788+H792+H796+H800+H804+H808+H818+H826+H830+H822+H878+H891+H898+H932+H963+H984</f>
        <v>3299758465</v>
      </c>
      <c r="I779" s="151">
        <f>I780+I784+I788+I792+I796+I800+I804+I808+I818+I826+I830+I822+I878+I891+I898+I932+I963+I984</f>
        <v>3666661000</v>
      </c>
      <c r="J779" s="151">
        <f>J780+J784+J788+J792+J796+J800+J804+J808+J818+J826+J830+J822+J878+J891+J898+J932+J963+J984</f>
        <v>3620646000</v>
      </c>
    </row>
    <row r="780" spans="1:10" s="166" customFormat="1" ht="45" x14ac:dyDescent="0.2">
      <c r="A780" s="391" t="s">
        <v>649</v>
      </c>
      <c r="B780" s="297" t="s">
        <v>379</v>
      </c>
      <c r="C780" s="297"/>
      <c r="D780" s="297"/>
      <c r="E780" s="298"/>
      <c r="F780" s="300" t="s">
        <v>380</v>
      </c>
      <c r="G780" s="301" t="s">
        <v>693</v>
      </c>
      <c r="H780" s="302">
        <f t="shared" ref="H780:J781" si="581">H781</f>
        <v>25000000</v>
      </c>
      <c r="I780" s="302">
        <f t="shared" si="581"/>
        <v>25000000</v>
      </c>
      <c r="J780" s="302">
        <f t="shared" si="581"/>
        <v>25000000</v>
      </c>
    </row>
    <row r="781" spans="1:10" s="166" customFormat="1" x14ac:dyDescent="0.2">
      <c r="A781" s="390" t="s">
        <v>649</v>
      </c>
      <c r="B781" s="303" t="s">
        <v>379</v>
      </c>
      <c r="C781" s="286">
        <v>11</v>
      </c>
      <c r="D781" s="286"/>
      <c r="E781" s="287">
        <v>37</v>
      </c>
      <c r="F781" s="288"/>
      <c r="G781" s="289"/>
      <c r="H781" s="290">
        <f t="shared" si="581"/>
        <v>25000000</v>
      </c>
      <c r="I781" s="290">
        <f t="shared" ref="I781:J781" si="582">I782</f>
        <v>25000000</v>
      </c>
      <c r="J781" s="290">
        <f t="shared" si="582"/>
        <v>25000000</v>
      </c>
    </row>
    <row r="782" spans="1:10" s="167" customFormat="1" x14ac:dyDescent="0.2">
      <c r="A782" s="181" t="s">
        <v>649</v>
      </c>
      <c r="B782" s="153" t="s">
        <v>379</v>
      </c>
      <c r="C782" s="153">
        <v>11</v>
      </c>
      <c r="D782" s="181"/>
      <c r="E782" s="176">
        <v>372</v>
      </c>
      <c r="F782" s="226"/>
      <c r="G782" s="157"/>
      <c r="H782" s="158">
        <f t="shared" ref="H782:J782" si="583">SUM(H783:H783)</f>
        <v>25000000</v>
      </c>
      <c r="I782" s="158">
        <f t="shared" si="583"/>
        <v>25000000</v>
      </c>
      <c r="J782" s="158">
        <f t="shared" si="583"/>
        <v>25000000</v>
      </c>
    </row>
    <row r="783" spans="1:10" s="224" customFormat="1" ht="15" x14ac:dyDescent="0.2">
      <c r="A783" s="182" t="s">
        <v>649</v>
      </c>
      <c r="B783" s="160" t="s">
        <v>379</v>
      </c>
      <c r="C783" s="160">
        <v>11</v>
      </c>
      <c r="D783" s="182" t="s">
        <v>24</v>
      </c>
      <c r="E783" s="183">
        <v>3722</v>
      </c>
      <c r="F783" s="227" t="s">
        <v>609</v>
      </c>
      <c r="G783" s="221"/>
      <c r="H783" s="245">
        <v>25000000</v>
      </c>
      <c r="I783" s="245">
        <v>25000000</v>
      </c>
      <c r="J783" s="245">
        <v>25000000</v>
      </c>
    </row>
    <row r="784" spans="1:10" s="167" customFormat="1" ht="63" x14ac:dyDescent="0.2">
      <c r="A784" s="391" t="s">
        <v>649</v>
      </c>
      <c r="B784" s="308" t="s">
        <v>605</v>
      </c>
      <c r="C784" s="308"/>
      <c r="D784" s="308"/>
      <c r="E784" s="298"/>
      <c r="F784" s="300" t="s">
        <v>675</v>
      </c>
      <c r="G784" s="301" t="s">
        <v>694</v>
      </c>
      <c r="H784" s="302">
        <f t="shared" ref="H784:J784" si="584">H785</f>
        <v>31400000</v>
      </c>
      <c r="I784" s="302">
        <f t="shared" si="584"/>
        <v>45000000</v>
      </c>
      <c r="J784" s="302">
        <f t="shared" si="584"/>
        <v>60000000</v>
      </c>
    </row>
    <row r="785" spans="1:10" s="167" customFormat="1" x14ac:dyDescent="0.2">
      <c r="A785" s="390" t="s">
        <v>649</v>
      </c>
      <c r="B785" s="303" t="s">
        <v>605</v>
      </c>
      <c r="C785" s="286">
        <v>11</v>
      </c>
      <c r="D785" s="286"/>
      <c r="E785" s="287">
        <v>36</v>
      </c>
      <c r="F785" s="288"/>
      <c r="G785" s="289"/>
      <c r="H785" s="290">
        <f t="shared" ref="H785:H786" si="585">H786</f>
        <v>31400000</v>
      </c>
      <c r="I785" s="290">
        <f t="shared" ref="I785:J786" si="586">I786</f>
        <v>45000000</v>
      </c>
      <c r="J785" s="290">
        <f t="shared" si="586"/>
        <v>60000000</v>
      </c>
    </row>
    <row r="786" spans="1:10" s="167" customFormat="1" x14ac:dyDescent="0.2">
      <c r="A786" s="155" t="s">
        <v>649</v>
      </c>
      <c r="B786" s="191" t="s">
        <v>605</v>
      </c>
      <c r="C786" s="191">
        <v>11</v>
      </c>
      <c r="D786" s="155"/>
      <c r="E786" s="156">
        <v>363</v>
      </c>
      <c r="F786" s="226"/>
      <c r="G786" s="157"/>
      <c r="H786" s="158">
        <f t="shared" si="585"/>
        <v>31400000</v>
      </c>
      <c r="I786" s="158">
        <f t="shared" si="586"/>
        <v>45000000</v>
      </c>
      <c r="J786" s="158">
        <f t="shared" si="586"/>
        <v>60000000</v>
      </c>
    </row>
    <row r="787" spans="1:10" s="244" customFormat="1" x14ac:dyDescent="0.2">
      <c r="A787" s="162" t="s">
        <v>649</v>
      </c>
      <c r="B787" s="323" t="s">
        <v>605</v>
      </c>
      <c r="C787" s="323">
        <v>11</v>
      </c>
      <c r="D787" s="162" t="s">
        <v>27</v>
      </c>
      <c r="E787" s="163">
        <v>3632</v>
      </c>
      <c r="F787" s="227" t="s">
        <v>244</v>
      </c>
      <c r="G787" s="221"/>
      <c r="H787" s="245">
        <v>31400000</v>
      </c>
      <c r="I787" s="245">
        <v>45000000</v>
      </c>
      <c r="J787" s="245">
        <v>60000000</v>
      </c>
    </row>
    <row r="788" spans="1:10" s="260" customFormat="1" ht="47.25" x14ac:dyDescent="0.2">
      <c r="A788" s="391" t="s">
        <v>649</v>
      </c>
      <c r="B788" s="297" t="s">
        <v>685</v>
      </c>
      <c r="C788" s="297"/>
      <c r="D788" s="297"/>
      <c r="E788" s="298"/>
      <c r="F788" s="300" t="s">
        <v>684</v>
      </c>
      <c r="G788" s="301" t="s">
        <v>694</v>
      </c>
      <c r="H788" s="302">
        <f t="shared" ref="H788:J788" si="587">H789</f>
        <v>10000000</v>
      </c>
      <c r="I788" s="302">
        <f t="shared" si="587"/>
        <v>9000000</v>
      </c>
      <c r="J788" s="302">
        <f t="shared" si="587"/>
        <v>9000000</v>
      </c>
    </row>
    <row r="789" spans="1:10" s="152" customFormat="1" x14ac:dyDescent="0.2">
      <c r="A789" s="335" t="s">
        <v>649</v>
      </c>
      <c r="B789" s="286" t="s">
        <v>685</v>
      </c>
      <c r="C789" s="286">
        <v>11</v>
      </c>
      <c r="D789" s="286"/>
      <c r="E789" s="287">
        <v>36</v>
      </c>
      <c r="F789" s="288"/>
      <c r="G789" s="289"/>
      <c r="H789" s="290">
        <f t="shared" ref="H789:H790" si="588">H790</f>
        <v>10000000</v>
      </c>
      <c r="I789" s="290">
        <f t="shared" ref="I789:J790" si="589">I790</f>
        <v>9000000</v>
      </c>
      <c r="J789" s="290">
        <f t="shared" si="589"/>
        <v>9000000</v>
      </c>
    </row>
    <row r="790" spans="1:10" s="152" customFormat="1" x14ac:dyDescent="0.2">
      <c r="A790" s="155" t="s">
        <v>649</v>
      </c>
      <c r="B790" s="154" t="s">
        <v>685</v>
      </c>
      <c r="C790" s="154">
        <v>11</v>
      </c>
      <c r="D790" s="181"/>
      <c r="E790" s="156">
        <v>363</v>
      </c>
      <c r="F790" s="226"/>
      <c r="G790" s="157"/>
      <c r="H790" s="158">
        <f t="shared" si="588"/>
        <v>10000000</v>
      </c>
      <c r="I790" s="158">
        <f t="shared" si="589"/>
        <v>9000000</v>
      </c>
      <c r="J790" s="158">
        <f t="shared" si="589"/>
        <v>9000000</v>
      </c>
    </row>
    <row r="791" spans="1:10" s="244" customFormat="1" x14ac:dyDescent="0.2">
      <c r="A791" s="162" t="s">
        <v>649</v>
      </c>
      <c r="B791" s="161" t="s">
        <v>685</v>
      </c>
      <c r="C791" s="161">
        <v>11</v>
      </c>
      <c r="D791" s="182" t="s">
        <v>27</v>
      </c>
      <c r="E791" s="163">
        <v>3632</v>
      </c>
      <c r="F791" s="227" t="s">
        <v>244</v>
      </c>
      <c r="G791" s="221"/>
      <c r="H791" s="245">
        <v>10000000</v>
      </c>
      <c r="I791" s="245">
        <v>9000000</v>
      </c>
      <c r="J791" s="245">
        <v>9000000</v>
      </c>
    </row>
    <row r="792" spans="1:10" s="166" customFormat="1" ht="45" x14ac:dyDescent="0.2">
      <c r="A792" s="391" t="s">
        <v>649</v>
      </c>
      <c r="B792" s="297" t="s">
        <v>52</v>
      </c>
      <c r="C792" s="297"/>
      <c r="D792" s="297"/>
      <c r="E792" s="298"/>
      <c r="F792" s="300" t="s">
        <v>47</v>
      </c>
      <c r="G792" s="301" t="s">
        <v>693</v>
      </c>
      <c r="H792" s="302">
        <f t="shared" ref="H792:J792" si="590">H793</f>
        <v>407000000</v>
      </c>
      <c r="I792" s="302">
        <f t="shared" si="590"/>
        <v>473000000</v>
      </c>
      <c r="J792" s="302">
        <f t="shared" si="590"/>
        <v>482000000</v>
      </c>
    </row>
    <row r="793" spans="1:10" s="166" customFormat="1" x14ac:dyDescent="0.2">
      <c r="A793" s="390" t="s">
        <v>649</v>
      </c>
      <c r="B793" s="303" t="s">
        <v>52</v>
      </c>
      <c r="C793" s="286">
        <v>11</v>
      </c>
      <c r="D793" s="286"/>
      <c r="E793" s="287">
        <v>36</v>
      </c>
      <c r="F793" s="288"/>
      <c r="G793" s="289"/>
      <c r="H793" s="290">
        <f t="shared" ref="H793:J794" si="591">H794</f>
        <v>407000000</v>
      </c>
      <c r="I793" s="290">
        <f t="shared" si="591"/>
        <v>473000000</v>
      </c>
      <c r="J793" s="290">
        <f t="shared" si="591"/>
        <v>482000000</v>
      </c>
    </row>
    <row r="794" spans="1:10" s="224" customFormat="1" x14ac:dyDescent="0.2">
      <c r="A794" s="239" t="s">
        <v>649</v>
      </c>
      <c r="B794" s="248" t="s">
        <v>52</v>
      </c>
      <c r="C794" s="238">
        <v>11</v>
      </c>
      <c r="D794" s="239"/>
      <c r="E794" s="249">
        <v>363</v>
      </c>
      <c r="F794" s="241"/>
      <c r="G794" s="242"/>
      <c r="H794" s="247">
        <f t="shared" si="591"/>
        <v>407000000</v>
      </c>
      <c r="I794" s="247">
        <f t="shared" si="591"/>
        <v>473000000</v>
      </c>
      <c r="J794" s="247">
        <f t="shared" si="591"/>
        <v>482000000</v>
      </c>
    </row>
    <row r="795" spans="1:10" s="224" customFormat="1" ht="15" x14ac:dyDescent="0.2">
      <c r="A795" s="182" t="s">
        <v>649</v>
      </c>
      <c r="B795" s="160" t="s">
        <v>52</v>
      </c>
      <c r="C795" s="161">
        <v>11</v>
      </c>
      <c r="D795" s="182" t="s">
        <v>24</v>
      </c>
      <c r="E795" s="183">
        <v>3632</v>
      </c>
      <c r="F795" s="227" t="s">
        <v>244</v>
      </c>
      <c r="G795" s="221"/>
      <c r="H795" s="345">
        <v>407000000</v>
      </c>
      <c r="I795" s="223">
        <v>473000000</v>
      </c>
      <c r="J795" s="223">
        <v>482000000</v>
      </c>
    </row>
    <row r="796" spans="1:10" s="166" customFormat="1" ht="45" x14ac:dyDescent="0.2">
      <c r="A796" s="391" t="s">
        <v>649</v>
      </c>
      <c r="B796" s="297" t="s">
        <v>53</v>
      </c>
      <c r="C796" s="297"/>
      <c r="D796" s="297"/>
      <c r="E796" s="298"/>
      <c r="F796" s="300" t="s">
        <v>46</v>
      </c>
      <c r="G796" s="301" t="s">
        <v>693</v>
      </c>
      <c r="H796" s="302">
        <f t="shared" ref="H796:J797" si="592">H797</f>
        <v>1750000000</v>
      </c>
      <c r="I796" s="302">
        <f t="shared" si="592"/>
        <v>1905000000</v>
      </c>
      <c r="J796" s="302">
        <f t="shared" si="592"/>
        <v>1987281000</v>
      </c>
    </row>
    <row r="797" spans="1:10" s="166" customFormat="1" x14ac:dyDescent="0.2">
      <c r="A797" s="390" t="s">
        <v>649</v>
      </c>
      <c r="B797" s="303" t="s">
        <v>53</v>
      </c>
      <c r="C797" s="286">
        <v>11</v>
      </c>
      <c r="D797" s="286"/>
      <c r="E797" s="287">
        <v>36</v>
      </c>
      <c r="F797" s="288"/>
      <c r="G797" s="289"/>
      <c r="H797" s="290">
        <f t="shared" si="592"/>
        <v>1750000000</v>
      </c>
      <c r="I797" s="290">
        <f t="shared" ref="I797:J797" si="593">I798</f>
        <v>1905000000</v>
      </c>
      <c r="J797" s="290">
        <f t="shared" si="593"/>
        <v>1987281000</v>
      </c>
    </row>
    <row r="798" spans="1:10" s="167" customFormat="1" x14ac:dyDescent="0.2">
      <c r="A798" s="181" t="s">
        <v>649</v>
      </c>
      <c r="B798" s="153" t="s">
        <v>53</v>
      </c>
      <c r="C798" s="154">
        <v>11</v>
      </c>
      <c r="D798" s="181"/>
      <c r="E798" s="176">
        <v>363</v>
      </c>
      <c r="F798" s="226"/>
      <c r="G798" s="157"/>
      <c r="H798" s="158">
        <f t="shared" ref="H798:J798" si="594">SUM(H799)</f>
        <v>1750000000</v>
      </c>
      <c r="I798" s="158">
        <f t="shared" si="594"/>
        <v>1905000000</v>
      </c>
      <c r="J798" s="158">
        <f t="shared" si="594"/>
        <v>1987281000</v>
      </c>
    </row>
    <row r="799" spans="1:10" s="224" customFormat="1" ht="15" x14ac:dyDescent="0.2">
      <c r="A799" s="182" t="s">
        <v>649</v>
      </c>
      <c r="B799" s="160" t="s">
        <v>53</v>
      </c>
      <c r="C799" s="161">
        <v>11</v>
      </c>
      <c r="D799" s="182" t="s">
        <v>24</v>
      </c>
      <c r="E799" s="183">
        <v>3632</v>
      </c>
      <c r="F799" s="227" t="s">
        <v>244</v>
      </c>
      <c r="G799" s="221"/>
      <c r="H799" s="345">
        <v>1750000000</v>
      </c>
      <c r="I799" s="223">
        <v>1905000000</v>
      </c>
      <c r="J799" s="223">
        <v>1987281000</v>
      </c>
    </row>
    <row r="800" spans="1:10" s="167" customFormat="1" ht="45" x14ac:dyDescent="0.2">
      <c r="A800" s="309" t="s">
        <v>649</v>
      </c>
      <c r="B800" s="296" t="s">
        <v>594</v>
      </c>
      <c r="C800" s="296"/>
      <c r="D800" s="296"/>
      <c r="E800" s="305"/>
      <c r="F800" s="300" t="s">
        <v>564</v>
      </c>
      <c r="G800" s="301" t="s">
        <v>694</v>
      </c>
      <c r="H800" s="302">
        <f t="shared" ref="H800:J800" si="595">H801</f>
        <v>407000000</v>
      </c>
      <c r="I800" s="302">
        <f t="shared" si="595"/>
        <v>473000000</v>
      </c>
      <c r="J800" s="302">
        <f t="shared" si="595"/>
        <v>482000000</v>
      </c>
    </row>
    <row r="801" spans="1:10" s="167" customFormat="1" x14ac:dyDescent="0.2">
      <c r="A801" s="390" t="s">
        <v>649</v>
      </c>
      <c r="B801" s="303" t="s">
        <v>594</v>
      </c>
      <c r="C801" s="286">
        <v>11</v>
      </c>
      <c r="D801" s="286"/>
      <c r="E801" s="287">
        <v>36</v>
      </c>
      <c r="F801" s="288"/>
      <c r="G801" s="289"/>
      <c r="H801" s="290">
        <f t="shared" ref="H801:J802" si="596">H802</f>
        <v>407000000</v>
      </c>
      <c r="I801" s="290">
        <f t="shared" si="596"/>
        <v>473000000</v>
      </c>
      <c r="J801" s="290">
        <f t="shared" si="596"/>
        <v>482000000</v>
      </c>
    </row>
    <row r="802" spans="1:10" s="167" customFormat="1" x14ac:dyDescent="0.2">
      <c r="A802" s="181" t="s">
        <v>649</v>
      </c>
      <c r="B802" s="153" t="s">
        <v>594</v>
      </c>
      <c r="C802" s="154">
        <v>11</v>
      </c>
      <c r="D802" s="181"/>
      <c r="E802" s="176">
        <v>363</v>
      </c>
      <c r="F802" s="226"/>
      <c r="G802" s="157"/>
      <c r="H802" s="158">
        <f t="shared" si="596"/>
        <v>407000000</v>
      </c>
      <c r="I802" s="158">
        <f t="shared" ref="I802:J802" si="597">I803</f>
        <v>473000000</v>
      </c>
      <c r="J802" s="158">
        <f t="shared" si="597"/>
        <v>482000000</v>
      </c>
    </row>
    <row r="803" spans="1:10" s="244" customFormat="1" x14ac:dyDescent="0.2">
      <c r="A803" s="182" t="s">
        <v>649</v>
      </c>
      <c r="B803" s="160" t="s">
        <v>594</v>
      </c>
      <c r="C803" s="161">
        <v>11</v>
      </c>
      <c r="D803" s="182" t="s">
        <v>27</v>
      </c>
      <c r="E803" s="183">
        <v>3632</v>
      </c>
      <c r="F803" s="227" t="s">
        <v>244</v>
      </c>
      <c r="G803" s="221"/>
      <c r="H803" s="345">
        <v>407000000</v>
      </c>
      <c r="I803" s="223">
        <v>473000000</v>
      </c>
      <c r="J803" s="223">
        <v>482000000</v>
      </c>
    </row>
    <row r="804" spans="1:10" s="166" customFormat="1" ht="45" x14ac:dyDescent="0.2">
      <c r="A804" s="391" t="s">
        <v>649</v>
      </c>
      <c r="B804" s="297" t="s">
        <v>80</v>
      </c>
      <c r="C804" s="297"/>
      <c r="D804" s="297"/>
      <c r="E804" s="298"/>
      <c r="F804" s="300" t="s">
        <v>308</v>
      </c>
      <c r="G804" s="301" t="s">
        <v>693</v>
      </c>
      <c r="H804" s="302">
        <f>H805</f>
        <v>10000000</v>
      </c>
      <c r="I804" s="302">
        <f t="shared" ref="I804:J804" si="598">I805</f>
        <v>0</v>
      </c>
      <c r="J804" s="302">
        <f t="shared" si="598"/>
        <v>0</v>
      </c>
    </row>
    <row r="805" spans="1:10" s="224" customFormat="1" x14ac:dyDescent="0.2">
      <c r="A805" s="390" t="s">
        <v>649</v>
      </c>
      <c r="B805" s="303" t="s">
        <v>80</v>
      </c>
      <c r="C805" s="286">
        <v>11</v>
      </c>
      <c r="D805" s="286"/>
      <c r="E805" s="287">
        <v>36</v>
      </c>
      <c r="F805" s="288"/>
      <c r="G805" s="289"/>
      <c r="H805" s="290">
        <f t="shared" ref="H805:J806" si="599">H806</f>
        <v>10000000</v>
      </c>
      <c r="I805" s="290">
        <f t="shared" si="599"/>
        <v>0</v>
      </c>
      <c r="J805" s="290">
        <f t="shared" si="599"/>
        <v>0</v>
      </c>
    </row>
    <row r="806" spans="1:10" s="224" customFormat="1" x14ac:dyDescent="0.2">
      <c r="A806" s="181" t="s">
        <v>649</v>
      </c>
      <c r="B806" s="153" t="s">
        <v>80</v>
      </c>
      <c r="C806" s="154">
        <v>11</v>
      </c>
      <c r="D806" s="181"/>
      <c r="E806" s="176">
        <v>363</v>
      </c>
      <c r="F806" s="226"/>
      <c r="G806" s="157"/>
      <c r="H806" s="158">
        <f t="shared" si="599"/>
        <v>10000000</v>
      </c>
      <c r="I806" s="158">
        <f t="shared" ref="I806:J806" si="600">I807</f>
        <v>0</v>
      </c>
      <c r="J806" s="158">
        <f t="shared" si="600"/>
        <v>0</v>
      </c>
    </row>
    <row r="807" spans="1:10" s="224" customFormat="1" ht="15" x14ac:dyDescent="0.2">
      <c r="A807" s="182" t="s">
        <v>649</v>
      </c>
      <c r="B807" s="160" t="s">
        <v>80</v>
      </c>
      <c r="C807" s="161">
        <v>11</v>
      </c>
      <c r="D807" s="182" t="s">
        <v>24</v>
      </c>
      <c r="E807" s="183">
        <v>3631</v>
      </c>
      <c r="F807" s="227" t="s">
        <v>233</v>
      </c>
      <c r="G807" s="221"/>
      <c r="H807" s="223">
        <v>10000000</v>
      </c>
      <c r="I807" s="245">
        <v>0</v>
      </c>
      <c r="J807" s="245">
        <v>0</v>
      </c>
    </row>
    <row r="808" spans="1:10" s="166" customFormat="1" ht="45" x14ac:dyDescent="0.2">
      <c r="A808" s="391" t="s">
        <v>649</v>
      </c>
      <c r="B808" s="297" t="s">
        <v>174</v>
      </c>
      <c r="C808" s="297"/>
      <c r="D808" s="297"/>
      <c r="E808" s="298"/>
      <c r="F808" s="300" t="s">
        <v>597</v>
      </c>
      <c r="G808" s="301" t="s">
        <v>693</v>
      </c>
      <c r="H808" s="302">
        <f t="shared" ref="H808" si="601">H809+H815+H812</f>
        <v>137000000</v>
      </c>
      <c r="I808" s="302">
        <f t="shared" ref="I808" si="602">I809+I815+I812</f>
        <v>169000000</v>
      </c>
      <c r="J808" s="302">
        <f t="shared" ref="J808" si="603">J809+J815+J812</f>
        <v>167100000</v>
      </c>
    </row>
    <row r="809" spans="1:10" s="166" customFormat="1" x14ac:dyDescent="0.2">
      <c r="A809" s="390" t="s">
        <v>649</v>
      </c>
      <c r="B809" s="303" t="s">
        <v>174</v>
      </c>
      <c r="C809" s="286">
        <v>11</v>
      </c>
      <c r="D809" s="286"/>
      <c r="E809" s="287">
        <v>35</v>
      </c>
      <c r="F809" s="288"/>
      <c r="G809" s="289"/>
      <c r="H809" s="290">
        <f t="shared" ref="H809:J809" si="604">H810</f>
        <v>60000000</v>
      </c>
      <c r="I809" s="290">
        <f t="shared" si="604"/>
        <v>65000000</v>
      </c>
      <c r="J809" s="290">
        <f t="shared" si="604"/>
        <v>65000000</v>
      </c>
    </row>
    <row r="810" spans="1:10" s="167" customFormat="1" x14ac:dyDescent="0.2">
      <c r="A810" s="181" t="s">
        <v>649</v>
      </c>
      <c r="B810" s="153" t="s">
        <v>174</v>
      </c>
      <c r="C810" s="154">
        <v>11</v>
      </c>
      <c r="D810" s="181"/>
      <c r="E810" s="156">
        <v>352</v>
      </c>
      <c r="F810" s="226"/>
      <c r="G810" s="157"/>
      <c r="H810" s="158">
        <f t="shared" ref="H810:J810" si="605">SUM(H811)</f>
        <v>60000000</v>
      </c>
      <c r="I810" s="158">
        <f t="shared" si="605"/>
        <v>65000000</v>
      </c>
      <c r="J810" s="158">
        <f t="shared" si="605"/>
        <v>65000000</v>
      </c>
    </row>
    <row r="811" spans="1:10" s="224" customFormat="1" ht="30" x14ac:dyDescent="0.2">
      <c r="A811" s="182" t="s">
        <v>649</v>
      </c>
      <c r="B811" s="160" t="s">
        <v>174</v>
      </c>
      <c r="C811" s="161">
        <v>11</v>
      </c>
      <c r="D811" s="182" t="s">
        <v>24</v>
      </c>
      <c r="E811" s="183">
        <v>3522</v>
      </c>
      <c r="F811" s="227" t="s">
        <v>665</v>
      </c>
      <c r="G811" s="221"/>
      <c r="H811" s="344">
        <v>60000000</v>
      </c>
      <c r="I811" s="245">
        <v>65000000</v>
      </c>
      <c r="J811" s="245">
        <v>65000000</v>
      </c>
    </row>
    <row r="812" spans="1:10" s="167" customFormat="1" x14ac:dyDescent="0.2">
      <c r="A812" s="390" t="s">
        <v>649</v>
      </c>
      <c r="B812" s="303" t="s">
        <v>174</v>
      </c>
      <c r="C812" s="286">
        <v>11</v>
      </c>
      <c r="D812" s="286"/>
      <c r="E812" s="287">
        <v>38</v>
      </c>
      <c r="F812" s="288"/>
      <c r="G812" s="289"/>
      <c r="H812" s="290">
        <f t="shared" ref="H812:J813" si="606">H813</f>
        <v>22000000</v>
      </c>
      <c r="I812" s="290">
        <f t="shared" si="606"/>
        <v>9000000</v>
      </c>
      <c r="J812" s="290">
        <f t="shared" si="606"/>
        <v>7100000</v>
      </c>
    </row>
    <row r="813" spans="1:10" s="167" customFormat="1" x14ac:dyDescent="0.2">
      <c r="A813" s="181" t="s">
        <v>649</v>
      </c>
      <c r="B813" s="153" t="s">
        <v>174</v>
      </c>
      <c r="C813" s="154">
        <v>11</v>
      </c>
      <c r="D813" s="181"/>
      <c r="E813" s="176">
        <v>386</v>
      </c>
      <c r="F813" s="226"/>
      <c r="G813" s="157"/>
      <c r="H813" s="158">
        <f t="shared" si="606"/>
        <v>22000000</v>
      </c>
      <c r="I813" s="158">
        <f t="shared" ref="I813:J813" si="607">I814</f>
        <v>9000000</v>
      </c>
      <c r="J813" s="158">
        <f t="shared" si="607"/>
        <v>7100000</v>
      </c>
    </row>
    <row r="814" spans="1:10" s="224" customFormat="1" ht="45" x14ac:dyDescent="0.2">
      <c r="A814" s="182" t="s">
        <v>649</v>
      </c>
      <c r="B814" s="160" t="s">
        <v>174</v>
      </c>
      <c r="C814" s="161">
        <v>11</v>
      </c>
      <c r="D814" s="182" t="s">
        <v>24</v>
      </c>
      <c r="E814" s="183">
        <v>3862</v>
      </c>
      <c r="F814" s="227" t="s">
        <v>720</v>
      </c>
      <c r="G814" s="221"/>
      <c r="H814" s="344">
        <v>22000000</v>
      </c>
      <c r="I814" s="245">
        <v>9000000</v>
      </c>
      <c r="J814" s="245">
        <v>7100000</v>
      </c>
    </row>
    <row r="815" spans="1:10" s="166" customFormat="1" x14ac:dyDescent="0.2">
      <c r="A815" s="390" t="s">
        <v>649</v>
      </c>
      <c r="B815" s="303" t="s">
        <v>174</v>
      </c>
      <c r="C815" s="286">
        <v>11</v>
      </c>
      <c r="D815" s="286"/>
      <c r="E815" s="287">
        <v>51</v>
      </c>
      <c r="F815" s="288"/>
      <c r="G815" s="289"/>
      <c r="H815" s="290">
        <f t="shared" ref="H815:J815" si="608">H816</f>
        <v>55000000</v>
      </c>
      <c r="I815" s="290">
        <f t="shared" si="608"/>
        <v>95000000</v>
      </c>
      <c r="J815" s="290">
        <f t="shared" si="608"/>
        <v>95000000</v>
      </c>
    </row>
    <row r="816" spans="1:10" s="167" customFormat="1" x14ac:dyDescent="0.2">
      <c r="A816" s="181" t="s">
        <v>649</v>
      </c>
      <c r="B816" s="153" t="s">
        <v>174</v>
      </c>
      <c r="C816" s="154">
        <v>11</v>
      </c>
      <c r="D816" s="181"/>
      <c r="E816" s="176">
        <v>516</v>
      </c>
      <c r="F816" s="226"/>
      <c r="G816" s="157"/>
      <c r="H816" s="158">
        <f t="shared" ref="H816:J816" si="609">SUM(H817)</f>
        <v>55000000</v>
      </c>
      <c r="I816" s="158">
        <f t="shared" si="609"/>
        <v>95000000</v>
      </c>
      <c r="J816" s="158">
        <f t="shared" si="609"/>
        <v>95000000</v>
      </c>
    </row>
    <row r="817" spans="1:10" s="224" customFormat="1" ht="30" x14ac:dyDescent="0.2">
      <c r="A817" s="182" t="s">
        <v>649</v>
      </c>
      <c r="B817" s="160" t="s">
        <v>174</v>
      </c>
      <c r="C817" s="161">
        <v>11</v>
      </c>
      <c r="D817" s="182" t="s">
        <v>24</v>
      </c>
      <c r="E817" s="183">
        <v>5163</v>
      </c>
      <c r="F817" s="227" t="s">
        <v>393</v>
      </c>
      <c r="G817" s="221"/>
      <c r="H817" s="223">
        <v>55000000</v>
      </c>
      <c r="I817" s="223">
        <v>95000000</v>
      </c>
      <c r="J817" s="223">
        <v>95000000</v>
      </c>
    </row>
    <row r="818" spans="1:10" s="166" customFormat="1" ht="45" x14ac:dyDescent="0.2">
      <c r="A818" s="391" t="s">
        <v>649</v>
      </c>
      <c r="B818" s="297" t="s">
        <v>106</v>
      </c>
      <c r="C818" s="297"/>
      <c r="D818" s="297"/>
      <c r="E818" s="298"/>
      <c r="F818" s="300" t="s">
        <v>95</v>
      </c>
      <c r="G818" s="301" t="s">
        <v>693</v>
      </c>
      <c r="H818" s="302">
        <f t="shared" ref="H818:J820" si="610">H819</f>
        <v>430000</v>
      </c>
      <c r="I818" s="302">
        <f t="shared" si="610"/>
        <v>530000</v>
      </c>
      <c r="J818" s="302">
        <f t="shared" si="610"/>
        <v>530000</v>
      </c>
    </row>
    <row r="819" spans="1:10" s="166" customFormat="1" x14ac:dyDescent="0.2">
      <c r="A819" s="390" t="s">
        <v>649</v>
      </c>
      <c r="B819" s="303" t="s">
        <v>106</v>
      </c>
      <c r="C819" s="286">
        <v>11</v>
      </c>
      <c r="D819" s="286"/>
      <c r="E819" s="287">
        <v>36</v>
      </c>
      <c r="F819" s="288"/>
      <c r="G819" s="289"/>
      <c r="H819" s="290">
        <f t="shared" si="610"/>
        <v>430000</v>
      </c>
      <c r="I819" s="290">
        <f t="shared" ref="I819:J819" si="611">I820</f>
        <v>530000</v>
      </c>
      <c r="J819" s="290">
        <f t="shared" si="611"/>
        <v>530000</v>
      </c>
    </row>
    <row r="820" spans="1:10" s="167" customFormat="1" x14ac:dyDescent="0.2">
      <c r="A820" s="181" t="s">
        <v>649</v>
      </c>
      <c r="B820" s="153" t="s">
        <v>106</v>
      </c>
      <c r="C820" s="154">
        <v>11</v>
      </c>
      <c r="D820" s="181"/>
      <c r="E820" s="176">
        <v>362</v>
      </c>
      <c r="F820" s="226"/>
      <c r="G820" s="157"/>
      <c r="H820" s="158">
        <f t="shared" si="610"/>
        <v>430000</v>
      </c>
      <c r="I820" s="158">
        <f t="shared" si="610"/>
        <v>530000</v>
      </c>
      <c r="J820" s="158">
        <f t="shared" si="610"/>
        <v>530000</v>
      </c>
    </row>
    <row r="821" spans="1:10" s="224" customFormat="1" ht="30" x14ac:dyDescent="0.2">
      <c r="A821" s="182" t="s">
        <v>649</v>
      </c>
      <c r="B821" s="160" t="s">
        <v>106</v>
      </c>
      <c r="C821" s="161">
        <v>11</v>
      </c>
      <c r="D821" s="182" t="s">
        <v>24</v>
      </c>
      <c r="E821" s="183">
        <v>3621</v>
      </c>
      <c r="F821" s="227" t="s">
        <v>673</v>
      </c>
      <c r="G821" s="221"/>
      <c r="H821" s="245">
        <v>430000</v>
      </c>
      <c r="I821" s="245">
        <v>530000</v>
      </c>
      <c r="J821" s="245">
        <v>530000</v>
      </c>
    </row>
    <row r="822" spans="1:10" s="166" customFormat="1" ht="47.25" x14ac:dyDescent="0.2">
      <c r="A822" s="391" t="s">
        <v>649</v>
      </c>
      <c r="B822" s="297" t="s">
        <v>710</v>
      </c>
      <c r="C822" s="297"/>
      <c r="D822" s="297"/>
      <c r="E822" s="298"/>
      <c r="F822" s="300" t="s">
        <v>711</v>
      </c>
      <c r="G822" s="301" t="s">
        <v>693</v>
      </c>
      <c r="H822" s="302">
        <f t="shared" ref="H822:J824" si="612">H823</f>
        <v>100000</v>
      </c>
      <c r="I822" s="302">
        <f t="shared" si="612"/>
        <v>1000000</v>
      </c>
      <c r="J822" s="302">
        <f t="shared" si="612"/>
        <v>1000000</v>
      </c>
    </row>
    <row r="823" spans="1:10" s="166" customFormat="1" x14ac:dyDescent="0.2">
      <c r="A823" s="390" t="s">
        <v>649</v>
      </c>
      <c r="B823" s="303" t="s">
        <v>710</v>
      </c>
      <c r="C823" s="286">
        <v>11</v>
      </c>
      <c r="D823" s="286"/>
      <c r="E823" s="287">
        <v>35</v>
      </c>
      <c r="F823" s="288"/>
      <c r="G823" s="289"/>
      <c r="H823" s="290">
        <f t="shared" si="612"/>
        <v>100000</v>
      </c>
      <c r="I823" s="290">
        <f t="shared" si="612"/>
        <v>1000000</v>
      </c>
      <c r="J823" s="290">
        <f t="shared" si="612"/>
        <v>1000000</v>
      </c>
    </row>
    <row r="824" spans="1:10" s="167" customFormat="1" x14ac:dyDescent="0.2">
      <c r="A824" s="181" t="s">
        <v>649</v>
      </c>
      <c r="B824" s="153" t="s">
        <v>710</v>
      </c>
      <c r="C824" s="154">
        <v>11</v>
      </c>
      <c r="D824" s="181"/>
      <c r="E824" s="176">
        <v>352</v>
      </c>
      <c r="F824" s="226"/>
      <c r="G824" s="157"/>
      <c r="H824" s="158">
        <f t="shared" si="612"/>
        <v>100000</v>
      </c>
      <c r="I824" s="158">
        <f t="shared" si="612"/>
        <v>1000000</v>
      </c>
      <c r="J824" s="158">
        <f t="shared" si="612"/>
        <v>1000000</v>
      </c>
    </row>
    <row r="825" spans="1:10" s="224" customFormat="1" ht="30" x14ac:dyDescent="0.2">
      <c r="A825" s="182" t="s">
        <v>649</v>
      </c>
      <c r="B825" s="160" t="s">
        <v>710</v>
      </c>
      <c r="C825" s="161">
        <v>11</v>
      </c>
      <c r="D825" s="182" t="s">
        <v>24</v>
      </c>
      <c r="E825" s="183">
        <v>3522</v>
      </c>
      <c r="F825" s="227" t="s">
        <v>665</v>
      </c>
      <c r="G825" s="221"/>
      <c r="H825" s="245">
        <v>100000</v>
      </c>
      <c r="I825" s="245">
        <v>1000000</v>
      </c>
      <c r="J825" s="245">
        <v>1000000</v>
      </c>
    </row>
    <row r="826" spans="1:10" s="166" customFormat="1" ht="45" x14ac:dyDescent="0.2">
      <c r="A826" s="391" t="s">
        <v>649</v>
      </c>
      <c r="B826" s="297" t="s">
        <v>108</v>
      </c>
      <c r="C826" s="297"/>
      <c r="D826" s="297"/>
      <c r="E826" s="298"/>
      <c r="F826" s="300" t="s">
        <v>595</v>
      </c>
      <c r="G826" s="301" t="s">
        <v>693</v>
      </c>
      <c r="H826" s="302">
        <f t="shared" ref="H826:J826" si="613">H827</f>
        <v>250000000</v>
      </c>
      <c r="I826" s="302">
        <f t="shared" si="613"/>
        <v>210000000</v>
      </c>
      <c r="J826" s="302">
        <f t="shared" si="613"/>
        <v>210000000</v>
      </c>
    </row>
    <row r="827" spans="1:10" s="166" customFormat="1" x14ac:dyDescent="0.2">
      <c r="A827" s="390" t="s">
        <v>649</v>
      </c>
      <c r="B827" s="303" t="s">
        <v>108</v>
      </c>
      <c r="C827" s="286">
        <v>11</v>
      </c>
      <c r="D827" s="286"/>
      <c r="E827" s="287">
        <v>35</v>
      </c>
      <c r="F827" s="288"/>
      <c r="G827" s="289"/>
      <c r="H827" s="290">
        <f t="shared" ref="H827:J827" si="614">H828</f>
        <v>250000000</v>
      </c>
      <c r="I827" s="290">
        <f t="shared" si="614"/>
        <v>210000000</v>
      </c>
      <c r="J827" s="290">
        <f t="shared" si="614"/>
        <v>210000000</v>
      </c>
    </row>
    <row r="828" spans="1:10" s="167" customFormat="1" x14ac:dyDescent="0.2">
      <c r="A828" s="181" t="s">
        <v>649</v>
      </c>
      <c r="B828" s="153" t="s">
        <v>108</v>
      </c>
      <c r="C828" s="154">
        <v>11</v>
      </c>
      <c r="D828" s="181"/>
      <c r="E828" s="156">
        <v>352</v>
      </c>
      <c r="F828" s="226"/>
      <c r="G828" s="157"/>
      <c r="H828" s="158">
        <f t="shared" ref="H828:J828" si="615">SUM(H829)</f>
        <v>250000000</v>
      </c>
      <c r="I828" s="158">
        <f t="shared" si="615"/>
        <v>210000000</v>
      </c>
      <c r="J828" s="158">
        <f t="shared" si="615"/>
        <v>210000000</v>
      </c>
    </row>
    <row r="829" spans="1:10" s="224" customFormat="1" ht="30" x14ac:dyDescent="0.2">
      <c r="A829" s="182" t="s">
        <v>649</v>
      </c>
      <c r="B829" s="160" t="s">
        <v>108</v>
      </c>
      <c r="C829" s="161">
        <v>11</v>
      </c>
      <c r="D829" s="182" t="s">
        <v>24</v>
      </c>
      <c r="E829" s="163">
        <v>3522</v>
      </c>
      <c r="F829" s="227" t="s">
        <v>665</v>
      </c>
      <c r="G829" s="221"/>
      <c r="H829" s="344">
        <v>250000000</v>
      </c>
      <c r="I829" s="245">
        <v>210000000</v>
      </c>
      <c r="J829" s="245">
        <v>210000000</v>
      </c>
    </row>
    <row r="830" spans="1:10" s="167" customFormat="1" ht="47.25" x14ac:dyDescent="0.2">
      <c r="A830" s="309" t="s">
        <v>649</v>
      </c>
      <c r="B830" s="296" t="s">
        <v>682</v>
      </c>
      <c r="C830" s="297"/>
      <c r="D830" s="309"/>
      <c r="E830" s="299"/>
      <c r="F830" s="310" t="s">
        <v>658</v>
      </c>
      <c r="G830" s="301" t="s">
        <v>693</v>
      </c>
      <c r="H830" s="302">
        <f>H831+H836+H846+H854+H863+H871+H841+H851+H858+H868+H875</f>
        <v>31522235</v>
      </c>
      <c r="I830" s="302">
        <f t="shared" ref="I830:J830" si="616">I831+I836+I846+I854+I863+I871+I841+I851+I858+I868+I875</f>
        <v>0</v>
      </c>
      <c r="J830" s="302">
        <f t="shared" si="616"/>
        <v>0</v>
      </c>
    </row>
    <row r="831" spans="1:10" x14ac:dyDescent="0.2">
      <c r="A831" s="390" t="s">
        <v>649</v>
      </c>
      <c r="B831" s="303" t="s">
        <v>682</v>
      </c>
      <c r="C831" s="286">
        <v>12</v>
      </c>
      <c r="D831" s="286"/>
      <c r="E831" s="287">
        <v>31</v>
      </c>
      <c r="F831" s="288"/>
      <c r="G831" s="289"/>
      <c r="H831" s="290">
        <f t="shared" ref="H831" si="617">H832+H834</f>
        <v>20800</v>
      </c>
      <c r="I831" s="290">
        <f t="shared" ref="I831" si="618">I832+I834</f>
        <v>0</v>
      </c>
      <c r="J831" s="290">
        <f t="shared" ref="J831" si="619">J832+J834</f>
        <v>0</v>
      </c>
    </row>
    <row r="832" spans="1:10" s="152" customFormat="1" x14ac:dyDescent="0.2">
      <c r="A832" s="239" t="s">
        <v>649</v>
      </c>
      <c r="B832" s="248" t="s">
        <v>682</v>
      </c>
      <c r="C832" s="169">
        <v>12</v>
      </c>
      <c r="D832" s="185"/>
      <c r="E832" s="204">
        <v>311</v>
      </c>
      <c r="F832" s="232"/>
      <c r="G832" s="164"/>
      <c r="H832" s="159">
        <f t="shared" ref="H832:J832" si="620">H833</f>
        <v>18000</v>
      </c>
      <c r="I832" s="159">
        <f t="shared" si="620"/>
        <v>0</v>
      </c>
      <c r="J832" s="159">
        <f t="shared" si="620"/>
        <v>0</v>
      </c>
    </row>
    <row r="833" spans="1:10" s="244" customFormat="1" x14ac:dyDescent="0.2">
      <c r="A833" s="182" t="s">
        <v>649</v>
      </c>
      <c r="B833" s="160" t="s">
        <v>682</v>
      </c>
      <c r="C833" s="145">
        <v>12</v>
      </c>
      <c r="D833" s="146" t="s">
        <v>18</v>
      </c>
      <c r="E833" s="188">
        <v>3111</v>
      </c>
      <c r="F833" s="229" t="s">
        <v>19</v>
      </c>
      <c r="G833" s="221"/>
      <c r="H833" s="245">
        <v>18000</v>
      </c>
      <c r="I833" s="245">
        <v>0</v>
      </c>
      <c r="J833" s="245">
        <v>0</v>
      </c>
    </row>
    <row r="834" spans="1:10" s="244" customFormat="1" x14ac:dyDescent="0.2">
      <c r="A834" s="239" t="s">
        <v>649</v>
      </c>
      <c r="B834" s="248" t="s">
        <v>682</v>
      </c>
      <c r="C834" s="251">
        <v>12</v>
      </c>
      <c r="D834" s="207"/>
      <c r="E834" s="204">
        <v>313</v>
      </c>
      <c r="F834" s="232"/>
      <c r="G834" s="221"/>
      <c r="H834" s="243">
        <f t="shared" ref="H834:J834" si="621">H835</f>
        <v>2800</v>
      </c>
      <c r="I834" s="243">
        <f t="shared" si="621"/>
        <v>0</v>
      </c>
      <c r="J834" s="243">
        <f t="shared" si="621"/>
        <v>0</v>
      </c>
    </row>
    <row r="835" spans="1:10" s="244" customFormat="1" x14ac:dyDescent="0.2">
      <c r="A835" s="182" t="s">
        <v>649</v>
      </c>
      <c r="B835" s="160" t="s">
        <v>682</v>
      </c>
      <c r="C835" s="145">
        <v>12</v>
      </c>
      <c r="D835" s="146" t="s">
        <v>18</v>
      </c>
      <c r="E835" s="188">
        <v>3132</v>
      </c>
      <c r="F835" s="229" t="s">
        <v>280</v>
      </c>
      <c r="G835" s="221"/>
      <c r="H835" s="245">
        <v>2800</v>
      </c>
      <c r="I835" s="245">
        <v>0</v>
      </c>
      <c r="J835" s="245">
        <v>0</v>
      </c>
    </row>
    <row r="836" spans="1:10" s="167" customFormat="1" x14ac:dyDescent="0.2">
      <c r="A836" s="390" t="s">
        <v>649</v>
      </c>
      <c r="B836" s="303" t="s">
        <v>682</v>
      </c>
      <c r="C836" s="286">
        <v>12</v>
      </c>
      <c r="D836" s="332"/>
      <c r="E836" s="287">
        <v>32</v>
      </c>
      <c r="F836" s="288"/>
      <c r="G836" s="289"/>
      <c r="H836" s="290">
        <f t="shared" ref="H836" si="622">H837+H839</f>
        <v>12000</v>
      </c>
      <c r="I836" s="290">
        <f t="shared" ref="I836" si="623">I837+I839</f>
        <v>0</v>
      </c>
      <c r="J836" s="290">
        <f t="shared" ref="J836" si="624">J837+J839</f>
        <v>0</v>
      </c>
    </row>
    <row r="837" spans="1:10" s="244" customFormat="1" x14ac:dyDescent="0.2">
      <c r="A837" s="239" t="s">
        <v>649</v>
      </c>
      <c r="B837" s="248" t="s">
        <v>682</v>
      </c>
      <c r="C837" s="238">
        <v>12</v>
      </c>
      <c r="D837" s="239"/>
      <c r="E837" s="240">
        <v>321</v>
      </c>
      <c r="F837" s="241"/>
      <c r="G837" s="242"/>
      <c r="H837" s="243">
        <f t="shared" ref="H837:J837" si="625">H838</f>
        <v>10500</v>
      </c>
      <c r="I837" s="243">
        <f t="shared" si="625"/>
        <v>0</v>
      </c>
      <c r="J837" s="243">
        <f t="shared" si="625"/>
        <v>0</v>
      </c>
    </row>
    <row r="838" spans="1:10" s="224" customFormat="1" ht="15" x14ac:dyDescent="0.2">
      <c r="A838" s="182" t="s">
        <v>649</v>
      </c>
      <c r="B838" s="160" t="s">
        <v>682</v>
      </c>
      <c r="C838" s="161">
        <v>12</v>
      </c>
      <c r="D838" s="182" t="s">
        <v>18</v>
      </c>
      <c r="E838" s="163">
        <v>3211</v>
      </c>
      <c r="F838" s="227" t="s">
        <v>110</v>
      </c>
      <c r="G838" s="221"/>
      <c r="H838" s="245">
        <v>10500</v>
      </c>
      <c r="I838" s="245">
        <v>0</v>
      </c>
      <c r="J838" s="245">
        <v>0</v>
      </c>
    </row>
    <row r="839" spans="1:10" s="167" customFormat="1" x14ac:dyDescent="0.2">
      <c r="A839" s="239" t="s">
        <v>649</v>
      </c>
      <c r="B839" s="248" t="s">
        <v>682</v>
      </c>
      <c r="C839" s="154">
        <v>12</v>
      </c>
      <c r="D839" s="181"/>
      <c r="E839" s="156">
        <v>323</v>
      </c>
      <c r="F839" s="226"/>
      <c r="G839" s="157"/>
      <c r="H839" s="158">
        <f t="shared" ref="H839:J839" si="626">H840</f>
        <v>1500</v>
      </c>
      <c r="I839" s="158">
        <f t="shared" si="626"/>
        <v>0</v>
      </c>
      <c r="J839" s="158">
        <f t="shared" si="626"/>
        <v>0</v>
      </c>
    </row>
    <row r="840" spans="1:10" s="224" customFormat="1" ht="15" x14ac:dyDescent="0.2">
      <c r="A840" s="182" t="s">
        <v>649</v>
      </c>
      <c r="B840" s="160" t="s">
        <v>682</v>
      </c>
      <c r="C840" s="161">
        <v>12</v>
      </c>
      <c r="D840" s="182" t="s">
        <v>18</v>
      </c>
      <c r="E840" s="163">
        <v>3237</v>
      </c>
      <c r="F840" s="227" t="s">
        <v>36</v>
      </c>
      <c r="G840" s="221"/>
      <c r="H840" s="245">
        <v>1500</v>
      </c>
      <c r="I840" s="245">
        <v>0</v>
      </c>
      <c r="J840" s="245">
        <v>0</v>
      </c>
    </row>
    <row r="841" spans="1:10" x14ac:dyDescent="0.2">
      <c r="A841" s="390" t="s">
        <v>649</v>
      </c>
      <c r="B841" s="303" t="s">
        <v>682</v>
      </c>
      <c r="C841" s="286">
        <v>51</v>
      </c>
      <c r="D841" s="286"/>
      <c r="E841" s="287">
        <v>31</v>
      </c>
      <c r="F841" s="288"/>
      <c r="G841" s="289"/>
      <c r="H841" s="290">
        <f t="shared" ref="H841" si="627">H842+H844</f>
        <v>69900</v>
      </c>
      <c r="I841" s="290">
        <f t="shared" ref="I841" si="628">I842+I844</f>
        <v>0</v>
      </c>
      <c r="J841" s="290">
        <f t="shared" ref="J841" si="629">J842+J844</f>
        <v>0</v>
      </c>
    </row>
    <row r="842" spans="1:10" s="152" customFormat="1" x14ac:dyDescent="0.2">
      <c r="A842" s="239" t="s">
        <v>649</v>
      </c>
      <c r="B842" s="248" t="s">
        <v>682</v>
      </c>
      <c r="C842" s="169">
        <v>51</v>
      </c>
      <c r="D842" s="185"/>
      <c r="E842" s="204">
        <v>311</v>
      </c>
      <c r="F842" s="232"/>
      <c r="G842" s="164"/>
      <c r="H842" s="159">
        <f t="shared" ref="H842:J842" si="630">H843</f>
        <v>60000</v>
      </c>
      <c r="I842" s="159">
        <f t="shared" si="630"/>
        <v>0</v>
      </c>
      <c r="J842" s="159">
        <f t="shared" si="630"/>
        <v>0</v>
      </c>
    </row>
    <row r="843" spans="1:10" s="244" customFormat="1" x14ac:dyDescent="0.2">
      <c r="A843" s="182" t="s">
        <v>649</v>
      </c>
      <c r="B843" s="160" t="s">
        <v>682</v>
      </c>
      <c r="C843" s="145">
        <v>51</v>
      </c>
      <c r="D843" s="146" t="s">
        <v>18</v>
      </c>
      <c r="E843" s="188">
        <v>3111</v>
      </c>
      <c r="F843" s="229" t="s">
        <v>19</v>
      </c>
      <c r="G843" s="221"/>
      <c r="H843" s="223">
        <v>60000</v>
      </c>
      <c r="I843" s="245">
        <v>0</v>
      </c>
      <c r="J843" s="245">
        <v>0</v>
      </c>
    </row>
    <row r="844" spans="1:10" s="244" customFormat="1" x14ac:dyDescent="0.2">
      <c r="A844" s="239" t="s">
        <v>649</v>
      </c>
      <c r="B844" s="248" t="s">
        <v>682</v>
      </c>
      <c r="C844" s="251">
        <v>51</v>
      </c>
      <c r="D844" s="207"/>
      <c r="E844" s="204">
        <v>313</v>
      </c>
      <c r="F844" s="232"/>
      <c r="G844" s="164"/>
      <c r="H844" s="159">
        <f t="shared" ref="H844:J844" si="631">H845</f>
        <v>9900</v>
      </c>
      <c r="I844" s="159">
        <f t="shared" si="631"/>
        <v>0</v>
      </c>
      <c r="J844" s="159">
        <f t="shared" si="631"/>
        <v>0</v>
      </c>
    </row>
    <row r="845" spans="1:10" s="244" customFormat="1" x14ac:dyDescent="0.2">
      <c r="A845" s="182" t="s">
        <v>649</v>
      </c>
      <c r="B845" s="160" t="s">
        <v>682</v>
      </c>
      <c r="C845" s="145">
        <v>51</v>
      </c>
      <c r="D845" s="146" t="s">
        <v>18</v>
      </c>
      <c r="E845" s="188">
        <v>3132</v>
      </c>
      <c r="F845" s="229" t="s">
        <v>280</v>
      </c>
      <c r="G845" s="221"/>
      <c r="H845" s="223">
        <v>9900</v>
      </c>
      <c r="I845" s="245">
        <v>0</v>
      </c>
      <c r="J845" s="245">
        <v>0</v>
      </c>
    </row>
    <row r="846" spans="1:10" s="197" customFormat="1" x14ac:dyDescent="0.2">
      <c r="A846" s="390" t="s">
        <v>649</v>
      </c>
      <c r="B846" s="303" t="s">
        <v>682</v>
      </c>
      <c r="C846" s="286">
        <v>51</v>
      </c>
      <c r="D846" s="286"/>
      <c r="E846" s="287">
        <v>32</v>
      </c>
      <c r="F846" s="288"/>
      <c r="G846" s="289"/>
      <c r="H846" s="290">
        <f t="shared" ref="H846" si="632">H847+H849</f>
        <v>40000</v>
      </c>
      <c r="I846" s="290">
        <f t="shared" ref="I846" si="633">I847+I849</f>
        <v>0</v>
      </c>
      <c r="J846" s="290">
        <f t="shared" ref="J846" si="634">J847+J849</f>
        <v>0</v>
      </c>
    </row>
    <row r="847" spans="1:10" s="196" customFormat="1" x14ac:dyDescent="0.2">
      <c r="A847" s="239" t="s">
        <v>649</v>
      </c>
      <c r="B847" s="248" t="s">
        <v>682</v>
      </c>
      <c r="C847" s="154">
        <v>51</v>
      </c>
      <c r="D847" s="181"/>
      <c r="E847" s="156">
        <v>321</v>
      </c>
      <c r="F847" s="226"/>
      <c r="G847" s="157"/>
      <c r="H847" s="158">
        <f t="shared" ref="H847:J847" si="635">H848</f>
        <v>35000</v>
      </c>
      <c r="I847" s="158">
        <f t="shared" si="635"/>
        <v>0</v>
      </c>
      <c r="J847" s="158">
        <f t="shared" si="635"/>
        <v>0</v>
      </c>
    </row>
    <row r="848" spans="1:10" s="166" customFormat="1" ht="15" x14ac:dyDescent="0.2">
      <c r="A848" s="182" t="s">
        <v>649</v>
      </c>
      <c r="B848" s="160" t="s">
        <v>682</v>
      </c>
      <c r="C848" s="161">
        <v>51</v>
      </c>
      <c r="D848" s="182" t="s">
        <v>18</v>
      </c>
      <c r="E848" s="163">
        <v>3211</v>
      </c>
      <c r="F848" s="227" t="s">
        <v>110</v>
      </c>
      <c r="G848" s="164"/>
      <c r="H848" s="223">
        <v>35000</v>
      </c>
      <c r="I848" s="245">
        <v>0</v>
      </c>
      <c r="J848" s="245">
        <v>0</v>
      </c>
    </row>
    <row r="849" spans="1:10" s="196" customFormat="1" x14ac:dyDescent="0.2">
      <c r="A849" s="239" t="s">
        <v>649</v>
      </c>
      <c r="B849" s="248" t="s">
        <v>682</v>
      </c>
      <c r="C849" s="154">
        <v>51</v>
      </c>
      <c r="D849" s="181"/>
      <c r="E849" s="156">
        <v>323</v>
      </c>
      <c r="F849" s="226"/>
      <c r="G849" s="157"/>
      <c r="H849" s="158">
        <f t="shared" ref="H849:J849" si="636">H850</f>
        <v>5000</v>
      </c>
      <c r="I849" s="158">
        <f t="shared" si="636"/>
        <v>0</v>
      </c>
      <c r="J849" s="158">
        <f t="shared" si="636"/>
        <v>0</v>
      </c>
    </row>
    <row r="850" spans="1:10" s="166" customFormat="1" ht="15" x14ac:dyDescent="0.2">
      <c r="A850" s="182" t="s">
        <v>649</v>
      </c>
      <c r="B850" s="160" t="s">
        <v>682</v>
      </c>
      <c r="C850" s="161">
        <v>51</v>
      </c>
      <c r="D850" s="182" t="s">
        <v>18</v>
      </c>
      <c r="E850" s="163">
        <v>3237</v>
      </c>
      <c r="F850" s="227" t="s">
        <v>36</v>
      </c>
      <c r="G850" s="164"/>
      <c r="H850" s="223">
        <v>5000</v>
      </c>
      <c r="I850" s="245">
        <v>0</v>
      </c>
      <c r="J850" s="245">
        <v>0</v>
      </c>
    </row>
    <row r="851" spans="1:10" s="197" customFormat="1" x14ac:dyDescent="0.2">
      <c r="A851" s="390" t="s">
        <v>649</v>
      </c>
      <c r="B851" s="303" t="s">
        <v>682</v>
      </c>
      <c r="C851" s="286">
        <v>51</v>
      </c>
      <c r="D851" s="286"/>
      <c r="E851" s="287">
        <v>35</v>
      </c>
      <c r="F851" s="288"/>
      <c r="G851" s="289"/>
      <c r="H851" s="290">
        <f t="shared" ref="H851:J852" si="637">H852</f>
        <v>25000</v>
      </c>
      <c r="I851" s="290">
        <f t="shared" si="637"/>
        <v>0</v>
      </c>
      <c r="J851" s="290">
        <f t="shared" si="637"/>
        <v>0</v>
      </c>
    </row>
    <row r="852" spans="1:10" s="196" customFormat="1" x14ac:dyDescent="0.2">
      <c r="A852" s="239" t="s">
        <v>649</v>
      </c>
      <c r="B852" s="248" t="s">
        <v>682</v>
      </c>
      <c r="C852" s="238">
        <v>51</v>
      </c>
      <c r="D852" s="239"/>
      <c r="E852" s="240">
        <v>353</v>
      </c>
      <c r="F852" s="241"/>
      <c r="G852" s="242"/>
      <c r="H852" s="247">
        <f t="shared" si="637"/>
        <v>25000</v>
      </c>
      <c r="I852" s="247">
        <f t="shared" si="637"/>
        <v>0</v>
      </c>
      <c r="J852" s="247">
        <f t="shared" si="637"/>
        <v>0</v>
      </c>
    </row>
    <row r="853" spans="1:10" s="167" customFormat="1" ht="45" x14ac:dyDescent="0.2">
      <c r="A853" s="182" t="s">
        <v>649</v>
      </c>
      <c r="B853" s="160" t="s">
        <v>682</v>
      </c>
      <c r="C853" s="161">
        <v>51</v>
      </c>
      <c r="D853" s="182" t="s">
        <v>24</v>
      </c>
      <c r="E853" s="163">
        <v>3531</v>
      </c>
      <c r="F853" s="227" t="s">
        <v>666</v>
      </c>
      <c r="G853" s="221"/>
      <c r="H853" s="222">
        <v>25000</v>
      </c>
      <c r="I853" s="245">
        <v>0</v>
      </c>
      <c r="J853" s="245">
        <v>0</v>
      </c>
    </row>
    <row r="854" spans="1:10" s="197" customFormat="1" x14ac:dyDescent="0.2">
      <c r="A854" s="390" t="s">
        <v>649</v>
      </c>
      <c r="B854" s="303" t="s">
        <v>682</v>
      </c>
      <c r="C854" s="286">
        <v>51</v>
      </c>
      <c r="D854" s="286"/>
      <c r="E854" s="287">
        <v>36</v>
      </c>
      <c r="F854" s="288"/>
      <c r="G854" s="289"/>
      <c r="H854" s="290">
        <f t="shared" ref="H854:J854" si="638">H855</f>
        <v>589950</v>
      </c>
      <c r="I854" s="290">
        <f t="shared" si="638"/>
        <v>0</v>
      </c>
      <c r="J854" s="290">
        <f t="shared" si="638"/>
        <v>0</v>
      </c>
    </row>
    <row r="855" spans="1:10" s="196" customFormat="1" x14ac:dyDescent="0.2">
      <c r="A855" s="239" t="s">
        <v>649</v>
      </c>
      <c r="B855" s="248" t="s">
        <v>682</v>
      </c>
      <c r="C855" s="154">
        <v>51</v>
      </c>
      <c r="D855" s="181"/>
      <c r="E855" s="156">
        <v>368</v>
      </c>
      <c r="F855" s="226"/>
      <c r="G855" s="157"/>
      <c r="H855" s="158">
        <f t="shared" ref="H855" si="639">H857+H856</f>
        <v>589950</v>
      </c>
      <c r="I855" s="158">
        <f t="shared" ref="I855" si="640">I857+I856</f>
        <v>0</v>
      </c>
      <c r="J855" s="158">
        <f t="shared" ref="J855" si="641">J857+J856</f>
        <v>0</v>
      </c>
    </row>
    <row r="856" spans="1:10" s="166" customFormat="1" ht="30" x14ac:dyDescent="0.2">
      <c r="A856" s="182" t="s">
        <v>649</v>
      </c>
      <c r="B856" s="160" t="s">
        <v>682</v>
      </c>
      <c r="C856" s="161">
        <v>51</v>
      </c>
      <c r="D856" s="182" t="s">
        <v>24</v>
      </c>
      <c r="E856" s="163">
        <v>3681</v>
      </c>
      <c r="F856" s="227" t="s">
        <v>625</v>
      </c>
      <c r="G856" s="164"/>
      <c r="H856" s="222">
        <v>75000</v>
      </c>
      <c r="I856" s="245">
        <v>0</v>
      </c>
      <c r="J856" s="245">
        <v>0</v>
      </c>
    </row>
    <row r="857" spans="1:10" s="166" customFormat="1" ht="30" x14ac:dyDescent="0.2">
      <c r="A857" s="182" t="s">
        <v>649</v>
      </c>
      <c r="B857" s="160" t="s">
        <v>682</v>
      </c>
      <c r="C857" s="161">
        <v>51</v>
      </c>
      <c r="D857" s="182" t="s">
        <v>24</v>
      </c>
      <c r="E857" s="163">
        <v>3682</v>
      </c>
      <c r="F857" s="227" t="s">
        <v>620</v>
      </c>
      <c r="G857" s="164"/>
      <c r="H857" s="223">
        <v>514950</v>
      </c>
      <c r="I857" s="245">
        <v>0</v>
      </c>
      <c r="J857" s="245">
        <v>0</v>
      </c>
    </row>
    <row r="858" spans="1:10" x14ac:dyDescent="0.2">
      <c r="A858" s="390" t="s">
        <v>649</v>
      </c>
      <c r="B858" s="303" t="s">
        <v>682</v>
      </c>
      <c r="C858" s="286">
        <v>559</v>
      </c>
      <c r="D858" s="286"/>
      <c r="E858" s="287">
        <v>31</v>
      </c>
      <c r="F858" s="288"/>
      <c r="G858" s="289"/>
      <c r="H858" s="290">
        <f t="shared" ref="H858" si="642">H859+H861</f>
        <v>69900</v>
      </c>
      <c r="I858" s="290">
        <f t="shared" ref="I858" si="643">I859+I861</f>
        <v>0</v>
      </c>
      <c r="J858" s="290">
        <f t="shared" ref="J858" si="644">J859+J861</f>
        <v>0</v>
      </c>
    </row>
    <row r="859" spans="1:10" s="152" customFormat="1" x14ac:dyDescent="0.2">
      <c r="A859" s="239" t="s">
        <v>649</v>
      </c>
      <c r="B859" s="248" t="s">
        <v>682</v>
      </c>
      <c r="C859" s="169">
        <v>559</v>
      </c>
      <c r="D859" s="185"/>
      <c r="E859" s="204">
        <v>311</v>
      </c>
      <c r="F859" s="232"/>
      <c r="G859" s="164"/>
      <c r="H859" s="159">
        <f t="shared" ref="H859:J859" si="645">H860</f>
        <v>60000</v>
      </c>
      <c r="I859" s="159">
        <f t="shared" si="645"/>
        <v>0</v>
      </c>
      <c r="J859" s="159">
        <f t="shared" si="645"/>
        <v>0</v>
      </c>
    </row>
    <row r="860" spans="1:10" s="244" customFormat="1" x14ac:dyDescent="0.2">
      <c r="A860" s="182" t="s">
        <v>649</v>
      </c>
      <c r="B860" s="160" t="s">
        <v>682</v>
      </c>
      <c r="C860" s="145">
        <v>559</v>
      </c>
      <c r="D860" s="146" t="s">
        <v>18</v>
      </c>
      <c r="E860" s="188">
        <v>3111</v>
      </c>
      <c r="F860" s="229" t="s">
        <v>19</v>
      </c>
      <c r="G860" s="221"/>
      <c r="H860" s="223">
        <v>60000</v>
      </c>
      <c r="I860" s="245">
        <v>0</v>
      </c>
      <c r="J860" s="245">
        <v>0</v>
      </c>
    </row>
    <row r="861" spans="1:10" s="244" customFormat="1" x14ac:dyDescent="0.2">
      <c r="A861" s="239" t="s">
        <v>649</v>
      </c>
      <c r="B861" s="248" t="s">
        <v>682</v>
      </c>
      <c r="C861" s="251">
        <v>559</v>
      </c>
      <c r="D861" s="207"/>
      <c r="E861" s="204">
        <v>313</v>
      </c>
      <c r="F861" s="232"/>
      <c r="G861" s="164"/>
      <c r="H861" s="159">
        <f t="shared" ref="H861:J861" si="646">H862</f>
        <v>9900</v>
      </c>
      <c r="I861" s="159">
        <f t="shared" si="646"/>
        <v>0</v>
      </c>
      <c r="J861" s="159">
        <f t="shared" si="646"/>
        <v>0</v>
      </c>
    </row>
    <row r="862" spans="1:10" s="244" customFormat="1" x14ac:dyDescent="0.2">
      <c r="A862" s="182" t="s">
        <v>649</v>
      </c>
      <c r="B862" s="160" t="s">
        <v>682</v>
      </c>
      <c r="C862" s="145">
        <v>559</v>
      </c>
      <c r="D862" s="146" t="s">
        <v>18</v>
      </c>
      <c r="E862" s="188">
        <v>3132</v>
      </c>
      <c r="F862" s="229" t="s">
        <v>280</v>
      </c>
      <c r="G862" s="221"/>
      <c r="H862" s="223">
        <v>9900</v>
      </c>
      <c r="I862" s="245">
        <v>0</v>
      </c>
      <c r="J862" s="245">
        <v>0</v>
      </c>
    </row>
    <row r="863" spans="1:10" s="197" customFormat="1" x14ac:dyDescent="0.2">
      <c r="A863" s="390" t="s">
        <v>649</v>
      </c>
      <c r="B863" s="303" t="s">
        <v>682</v>
      </c>
      <c r="C863" s="286">
        <v>559</v>
      </c>
      <c r="D863" s="286"/>
      <c r="E863" s="287">
        <v>32</v>
      </c>
      <c r="F863" s="288"/>
      <c r="G863" s="289"/>
      <c r="H863" s="290">
        <f t="shared" ref="H863" si="647">H864+H866</f>
        <v>40000</v>
      </c>
      <c r="I863" s="290">
        <f t="shared" ref="I863" si="648">I864+I866</f>
        <v>0</v>
      </c>
      <c r="J863" s="290">
        <f t="shared" ref="J863" si="649">J864+J866</f>
        <v>0</v>
      </c>
    </row>
    <row r="864" spans="1:10" s="196" customFormat="1" x14ac:dyDescent="0.2">
      <c r="A864" s="239" t="s">
        <v>649</v>
      </c>
      <c r="B864" s="248" t="s">
        <v>682</v>
      </c>
      <c r="C864" s="154">
        <v>559</v>
      </c>
      <c r="D864" s="181"/>
      <c r="E864" s="156">
        <v>321</v>
      </c>
      <c r="F864" s="226"/>
      <c r="G864" s="157"/>
      <c r="H864" s="158">
        <f t="shared" ref="H864:J864" si="650">H865</f>
        <v>35000</v>
      </c>
      <c r="I864" s="158">
        <f t="shared" si="650"/>
        <v>0</v>
      </c>
      <c r="J864" s="158">
        <f t="shared" si="650"/>
        <v>0</v>
      </c>
    </row>
    <row r="865" spans="1:10" s="166" customFormat="1" ht="15" x14ac:dyDescent="0.2">
      <c r="A865" s="182" t="s">
        <v>649</v>
      </c>
      <c r="B865" s="160" t="s">
        <v>682</v>
      </c>
      <c r="C865" s="161">
        <v>559</v>
      </c>
      <c r="D865" s="182" t="s">
        <v>18</v>
      </c>
      <c r="E865" s="163">
        <v>3211</v>
      </c>
      <c r="F865" s="227" t="s">
        <v>110</v>
      </c>
      <c r="G865" s="164"/>
      <c r="H865" s="223">
        <v>35000</v>
      </c>
      <c r="I865" s="245">
        <v>0</v>
      </c>
      <c r="J865" s="245">
        <v>0</v>
      </c>
    </row>
    <row r="866" spans="1:10" s="196" customFormat="1" x14ac:dyDescent="0.2">
      <c r="A866" s="239" t="s">
        <v>649</v>
      </c>
      <c r="B866" s="248" t="s">
        <v>682</v>
      </c>
      <c r="C866" s="154">
        <v>559</v>
      </c>
      <c r="D866" s="181"/>
      <c r="E866" s="156">
        <v>323</v>
      </c>
      <c r="F866" s="226"/>
      <c r="G866" s="157"/>
      <c r="H866" s="158">
        <f t="shared" ref="H866:J866" si="651">H867</f>
        <v>5000</v>
      </c>
      <c r="I866" s="158">
        <f t="shared" si="651"/>
        <v>0</v>
      </c>
      <c r="J866" s="158">
        <f t="shared" si="651"/>
        <v>0</v>
      </c>
    </row>
    <row r="867" spans="1:10" s="166" customFormat="1" ht="15" x14ac:dyDescent="0.2">
      <c r="A867" s="182" t="s">
        <v>649</v>
      </c>
      <c r="B867" s="160" t="s">
        <v>682</v>
      </c>
      <c r="C867" s="161">
        <v>559</v>
      </c>
      <c r="D867" s="182" t="s">
        <v>18</v>
      </c>
      <c r="E867" s="163">
        <v>3237</v>
      </c>
      <c r="F867" s="227" t="s">
        <v>36</v>
      </c>
      <c r="G867" s="164"/>
      <c r="H867" s="223">
        <v>5000</v>
      </c>
      <c r="I867" s="245">
        <v>0</v>
      </c>
      <c r="J867" s="245">
        <v>0</v>
      </c>
    </row>
    <row r="868" spans="1:10" s="197" customFormat="1" x14ac:dyDescent="0.2">
      <c r="A868" s="390" t="s">
        <v>649</v>
      </c>
      <c r="B868" s="303" t="s">
        <v>682</v>
      </c>
      <c r="C868" s="286">
        <v>559</v>
      </c>
      <c r="D868" s="286"/>
      <c r="E868" s="287">
        <v>35</v>
      </c>
      <c r="F868" s="288"/>
      <c r="G868" s="289"/>
      <c r="H868" s="290">
        <f t="shared" ref="H868:J869" si="652">H869</f>
        <v>25000</v>
      </c>
      <c r="I868" s="290">
        <f t="shared" si="652"/>
        <v>0</v>
      </c>
      <c r="J868" s="290">
        <f t="shared" si="652"/>
        <v>0</v>
      </c>
    </row>
    <row r="869" spans="1:10" s="196" customFormat="1" x14ac:dyDescent="0.2">
      <c r="A869" s="239" t="s">
        <v>649</v>
      </c>
      <c r="B869" s="248" t="s">
        <v>682</v>
      </c>
      <c r="C869" s="238">
        <v>559</v>
      </c>
      <c r="D869" s="239"/>
      <c r="E869" s="240">
        <v>353</v>
      </c>
      <c r="F869" s="241"/>
      <c r="G869" s="242"/>
      <c r="H869" s="247">
        <f t="shared" si="652"/>
        <v>25000</v>
      </c>
      <c r="I869" s="247">
        <f t="shared" si="652"/>
        <v>0</v>
      </c>
      <c r="J869" s="247">
        <f t="shared" si="652"/>
        <v>0</v>
      </c>
    </row>
    <row r="870" spans="1:10" s="167" customFormat="1" ht="45" x14ac:dyDescent="0.2">
      <c r="A870" s="182" t="s">
        <v>649</v>
      </c>
      <c r="B870" s="160" t="s">
        <v>682</v>
      </c>
      <c r="C870" s="161">
        <v>559</v>
      </c>
      <c r="D870" s="182" t="s">
        <v>24</v>
      </c>
      <c r="E870" s="163">
        <v>3531</v>
      </c>
      <c r="F870" s="227" t="s">
        <v>666</v>
      </c>
      <c r="G870" s="221"/>
      <c r="H870" s="222">
        <v>25000</v>
      </c>
      <c r="I870" s="245">
        <v>0</v>
      </c>
      <c r="J870" s="245">
        <v>0</v>
      </c>
    </row>
    <row r="871" spans="1:10" s="197" customFormat="1" x14ac:dyDescent="0.2">
      <c r="A871" s="390" t="s">
        <v>649</v>
      </c>
      <c r="B871" s="303" t="s">
        <v>682</v>
      </c>
      <c r="C871" s="286">
        <v>559</v>
      </c>
      <c r="D871" s="286"/>
      <c r="E871" s="287">
        <v>36</v>
      </c>
      <c r="F871" s="288"/>
      <c r="G871" s="289"/>
      <c r="H871" s="290">
        <f t="shared" ref="H871:J871" si="653">H872</f>
        <v>30304500</v>
      </c>
      <c r="I871" s="290">
        <f t="shared" si="653"/>
        <v>0</v>
      </c>
      <c r="J871" s="290">
        <f t="shared" si="653"/>
        <v>0</v>
      </c>
    </row>
    <row r="872" spans="1:10" s="196" customFormat="1" x14ac:dyDescent="0.2">
      <c r="A872" s="239" t="s">
        <v>649</v>
      </c>
      <c r="B872" s="248" t="s">
        <v>682</v>
      </c>
      <c r="C872" s="154">
        <v>559</v>
      </c>
      <c r="D872" s="181"/>
      <c r="E872" s="156">
        <v>368</v>
      </c>
      <c r="F872" s="226"/>
      <c r="G872" s="157"/>
      <c r="H872" s="158">
        <f t="shared" ref="H872" si="654">H874+H873</f>
        <v>30304500</v>
      </c>
      <c r="I872" s="158">
        <f t="shared" ref="I872" si="655">I874+I873</f>
        <v>0</v>
      </c>
      <c r="J872" s="158">
        <f t="shared" ref="J872" si="656">J874+J873</f>
        <v>0</v>
      </c>
    </row>
    <row r="873" spans="1:10" s="197" customFormat="1" ht="30" x14ac:dyDescent="0.2">
      <c r="A873" s="182" t="s">
        <v>649</v>
      </c>
      <c r="B873" s="160" t="s">
        <v>682</v>
      </c>
      <c r="C873" s="161">
        <v>559</v>
      </c>
      <c r="D873" s="182" t="s">
        <v>24</v>
      </c>
      <c r="E873" s="163">
        <v>3681</v>
      </c>
      <c r="F873" s="227" t="s">
        <v>625</v>
      </c>
      <c r="G873" s="164"/>
      <c r="H873" s="222">
        <v>75000</v>
      </c>
      <c r="I873" s="245">
        <v>0</v>
      </c>
      <c r="J873" s="245">
        <v>0</v>
      </c>
    </row>
    <row r="874" spans="1:10" s="197" customFormat="1" ht="30" x14ac:dyDescent="0.2">
      <c r="A874" s="182" t="s">
        <v>649</v>
      </c>
      <c r="B874" s="160" t="s">
        <v>682</v>
      </c>
      <c r="C874" s="161">
        <v>559</v>
      </c>
      <c r="D874" s="182" t="s">
        <v>24</v>
      </c>
      <c r="E874" s="163">
        <v>3682</v>
      </c>
      <c r="F874" s="227" t="s">
        <v>620</v>
      </c>
      <c r="G874" s="164"/>
      <c r="H874" s="223">
        <v>30229500</v>
      </c>
      <c r="I874" s="245">
        <v>0</v>
      </c>
      <c r="J874" s="245">
        <v>0</v>
      </c>
    </row>
    <row r="875" spans="1:10" s="197" customFormat="1" x14ac:dyDescent="0.2">
      <c r="A875" s="390" t="s">
        <v>649</v>
      </c>
      <c r="B875" s="303" t="s">
        <v>682</v>
      </c>
      <c r="C875" s="286">
        <v>559</v>
      </c>
      <c r="D875" s="286"/>
      <c r="E875" s="287">
        <v>38</v>
      </c>
      <c r="F875" s="288"/>
      <c r="G875" s="289"/>
      <c r="H875" s="290">
        <f t="shared" ref="H875:J876" si="657">H876</f>
        <v>325185</v>
      </c>
      <c r="I875" s="290">
        <f t="shared" si="657"/>
        <v>0</v>
      </c>
      <c r="J875" s="290">
        <f t="shared" si="657"/>
        <v>0</v>
      </c>
    </row>
    <row r="876" spans="1:10" s="196" customFormat="1" x14ac:dyDescent="0.2">
      <c r="A876" s="239" t="s">
        <v>649</v>
      </c>
      <c r="B876" s="248" t="s">
        <v>682</v>
      </c>
      <c r="C876" s="238">
        <v>559</v>
      </c>
      <c r="D876" s="239"/>
      <c r="E876" s="240">
        <v>386</v>
      </c>
      <c r="F876" s="241"/>
      <c r="G876" s="242"/>
      <c r="H876" s="247">
        <f t="shared" si="657"/>
        <v>325185</v>
      </c>
      <c r="I876" s="247">
        <f t="shared" ref="I876:J876" si="658">I877</f>
        <v>0</v>
      </c>
      <c r="J876" s="247">
        <f t="shared" si="658"/>
        <v>0</v>
      </c>
    </row>
    <row r="877" spans="1:10" s="197" customFormat="1" ht="15" x14ac:dyDescent="0.2">
      <c r="A877" s="182" t="s">
        <v>649</v>
      </c>
      <c r="B877" s="160" t="s">
        <v>682</v>
      </c>
      <c r="C877" s="161">
        <v>559</v>
      </c>
      <c r="D877" s="182" t="s">
        <v>24</v>
      </c>
      <c r="E877" s="163">
        <v>3864</v>
      </c>
      <c r="F877" s="227" t="s">
        <v>667</v>
      </c>
      <c r="G877" s="221"/>
      <c r="H877" s="223">
        <v>325185</v>
      </c>
      <c r="I877" s="245">
        <v>0</v>
      </c>
      <c r="J877" s="245">
        <v>0</v>
      </c>
    </row>
    <row r="878" spans="1:10" s="167" customFormat="1" ht="45" x14ac:dyDescent="0.2">
      <c r="A878" s="309" t="s">
        <v>649</v>
      </c>
      <c r="B878" s="296" t="s">
        <v>678</v>
      </c>
      <c r="C878" s="297"/>
      <c r="D878" s="309"/>
      <c r="E878" s="299"/>
      <c r="F878" s="310" t="s">
        <v>668</v>
      </c>
      <c r="G878" s="301" t="s">
        <v>693</v>
      </c>
      <c r="H878" s="302">
        <f t="shared" ref="H878" si="659">H879+H883+H886</f>
        <v>16850000</v>
      </c>
      <c r="I878" s="302">
        <f t="shared" ref="I878" si="660">I879+I883+I886</f>
        <v>15450000</v>
      </c>
      <c r="J878" s="302">
        <f t="shared" ref="J878" si="661">J879+J883+J886</f>
        <v>400000</v>
      </c>
    </row>
    <row r="879" spans="1:10" s="166" customFormat="1" x14ac:dyDescent="0.2">
      <c r="A879" s="390" t="s">
        <v>649</v>
      </c>
      <c r="B879" s="303" t="s">
        <v>678</v>
      </c>
      <c r="C879" s="286">
        <v>81</v>
      </c>
      <c r="D879" s="286"/>
      <c r="E879" s="287">
        <v>32</v>
      </c>
      <c r="F879" s="288"/>
      <c r="G879" s="289"/>
      <c r="H879" s="290">
        <f t="shared" ref="H879:J879" si="662">H880</f>
        <v>9800000</v>
      </c>
      <c r="I879" s="290">
        <f t="shared" si="662"/>
        <v>8500000</v>
      </c>
      <c r="J879" s="290">
        <f t="shared" si="662"/>
        <v>400000</v>
      </c>
    </row>
    <row r="880" spans="1:10" s="167" customFormat="1" x14ac:dyDescent="0.2">
      <c r="A880" s="239" t="s">
        <v>649</v>
      </c>
      <c r="B880" s="248" t="s">
        <v>678</v>
      </c>
      <c r="C880" s="154">
        <v>81</v>
      </c>
      <c r="D880" s="181"/>
      <c r="E880" s="156">
        <v>323</v>
      </c>
      <c r="F880" s="226"/>
      <c r="G880" s="157"/>
      <c r="H880" s="158">
        <f t="shared" ref="H880" si="663">H881+H882</f>
        <v>9800000</v>
      </c>
      <c r="I880" s="158">
        <f t="shared" ref="I880" si="664">I881+I882</f>
        <v>8500000</v>
      </c>
      <c r="J880" s="158">
        <f t="shared" ref="J880" si="665">J881+J882</f>
        <v>400000</v>
      </c>
    </row>
    <row r="881" spans="1:10" s="224" customFormat="1" ht="15" x14ac:dyDescent="0.2">
      <c r="A881" s="182" t="s">
        <v>649</v>
      </c>
      <c r="B881" s="160" t="s">
        <v>678</v>
      </c>
      <c r="C881" s="161">
        <v>81</v>
      </c>
      <c r="D881" s="182" t="s">
        <v>24</v>
      </c>
      <c r="E881" s="163">
        <v>3237</v>
      </c>
      <c r="F881" s="227" t="s">
        <v>36</v>
      </c>
      <c r="G881" s="221"/>
      <c r="H881" s="245">
        <v>9600000</v>
      </c>
      <c r="I881" s="245">
        <v>8000000</v>
      </c>
      <c r="J881" s="245">
        <v>400000</v>
      </c>
    </row>
    <row r="882" spans="1:10" s="259" customFormat="1" ht="15" x14ac:dyDescent="0.2">
      <c r="A882" s="182" t="s">
        <v>649</v>
      </c>
      <c r="B882" s="160" t="s">
        <v>678</v>
      </c>
      <c r="C882" s="161">
        <v>81</v>
      </c>
      <c r="D882" s="182" t="s">
        <v>24</v>
      </c>
      <c r="E882" s="163">
        <v>3238</v>
      </c>
      <c r="F882" s="227" t="s">
        <v>122</v>
      </c>
      <c r="G882" s="221"/>
      <c r="H882" s="245">
        <v>200000</v>
      </c>
      <c r="I882" s="245">
        <v>500000</v>
      </c>
      <c r="J882" s="245">
        <v>0</v>
      </c>
    </row>
    <row r="883" spans="1:10" s="197" customFormat="1" x14ac:dyDescent="0.2">
      <c r="A883" s="390" t="s">
        <v>649</v>
      </c>
      <c r="B883" s="303" t="s">
        <v>678</v>
      </c>
      <c r="C883" s="286">
        <v>81</v>
      </c>
      <c r="D883" s="286"/>
      <c r="E883" s="287">
        <v>36</v>
      </c>
      <c r="F883" s="288"/>
      <c r="G883" s="289"/>
      <c r="H883" s="290">
        <f t="shared" ref="H883:J889" si="666">H884</f>
        <v>4500000</v>
      </c>
      <c r="I883" s="290">
        <f t="shared" si="666"/>
        <v>6950000</v>
      </c>
      <c r="J883" s="290">
        <f t="shared" si="666"/>
        <v>0</v>
      </c>
    </row>
    <row r="884" spans="1:10" s="196" customFormat="1" x14ac:dyDescent="0.2">
      <c r="A884" s="239" t="s">
        <v>649</v>
      </c>
      <c r="B884" s="248" t="s">
        <v>678</v>
      </c>
      <c r="C884" s="154">
        <v>81</v>
      </c>
      <c r="D884" s="181"/>
      <c r="E884" s="156">
        <v>363</v>
      </c>
      <c r="F884" s="226"/>
      <c r="G884" s="157"/>
      <c r="H884" s="158">
        <f t="shared" si="666"/>
        <v>4500000</v>
      </c>
      <c r="I884" s="158">
        <f t="shared" si="666"/>
        <v>6950000</v>
      </c>
      <c r="J884" s="158">
        <f t="shared" si="666"/>
        <v>0</v>
      </c>
    </row>
    <row r="885" spans="1:10" s="259" customFormat="1" ht="15" x14ac:dyDescent="0.2">
      <c r="A885" s="182" t="s">
        <v>649</v>
      </c>
      <c r="B885" s="160" t="s">
        <v>678</v>
      </c>
      <c r="C885" s="161">
        <v>81</v>
      </c>
      <c r="D885" s="182" t="s">
        <v>24</v>
      </c>
      <c r="E885" s="163">
        <v>3632</v>
      </c>
      <c r="F885" s="227" t="s">
        <v>244</v>
      </c>
      <c r="G885" s="221"/>
      <c r="H885" s="245">
        <v>4500000</v>
      </c>
      <c r="I885" s="245">
        <v>6950000</v>
      </c>
      <c r="J885" s="245">
        <v>0</v>
      </c>
    </row>
    <row r="886" spans="1:10" s="197" customFormat="1" x14ac:dyDescent="0.2">
      <c r="A886" s="390" t="s">
        <v>649</v>
      </c>
      <c r="B886" s="303" t="s">
        <v>678</v>
      </c>
      <c r="C886" s="286">
        <v>81</v>
      </c>
      <c r="D886" s="286"/>
      <c r="E886" s="287">
        <v>42</v>
      </c>
      <c r="F886" s="288"/>
      <c r="G886" s="289"/>
      <c r="H886" s="290">
        <f>H887+H889</f>
        <v>2550000</v>
      </c>
      <c r="I886" s="290">
        <f t="shared" ref="I886:J886" si="667">I887+I889</f>
        <v>0</v>
      </c>
      <c r="J886" s="290">
        <f t="shared" si="667"/>
        <v>0</v>
      </c>
    </row>
    <row r="887" spans="1:10" s="196" customFormat="1" x14ac:dyDescent="0.2">
      <c r="A887" s="239" t="s">
        <v>649</v>
      </c>
      <c r="B887" s="248" t="s">
        <v>678</v>
      </c>
      <c r="C887" s="154">
        <v>81</v>
      </c>
      <c r="D887" s="181"/>
      <c r="E887" s="156">
        <v>422</v>
      </c>
      <c r="F887" s="226"/>
      <c r="G887" s="157"/>
      <c r="H887" s="158">
        <f t="shared" si="666"/>
        <v>350000</v>
      </c>
      <c r="I887" s="158">
        <f t="shared" si="666"/>
        <v>0</v>
      </c>
      <c r="J887" s="158">
        <f t="shared" si="666"/>
        <v>0</v>
      </c>
    </row>
    <row r="888" spans="1:10" s="259" customFormat="1" ht="15" x14ac:dyDescent="0.2">
      <c r="A888" s="182" t="s">
        <v>649</v>
      </c>
      <c r="B888" s="160" t="s">
        <v>678</v>
      </c>
      <c r="C888" s="161">
        <v>81</v>
      </c>
      <c r="D888" s="182" t="s">
        <v>24</v>
      </c>
      <c r="E888" s="163">
        <v>4221</v>
      </c>
      <c r="F888" s="227" t="s">
        <v>129</v>
      </c>
      <c r="G888" s="221"/>
      <c r="H888" s="245">
        <v>350000</v>
      </c>
      <c r="I888" s="245">
        <v>0</v>
      </c>
      <c r="J888" s="245">
        <v>0</v>
      </c>
    </row>
    <row r="889" spans="1:10" s="196" customFormat="1" x14ac:dyDescent="0.2">
      <c r="A889" s="239" t="s">
        <v>649</v>
      </c>
      <c r="B889" s="248" t="s">
        <v>678</v>
      </c>
      <c r="C889" s="154">
        <v>81</v>
      </c>
      <c r="D889" s="181"/>
      <c r="E889" s="156">
        <v>423</v>
      </c>
      <c r="F889" s="226"/>
      <c r="G889" s="157"/>
      <c r="H889" s="158">
        <f t="shared" si="666"/>
        <v>2200000</v>
      </c>
      <c r="I889" s="158">
        <f t="shared" si="666"/>
        <v>0</v>
      </c>
      <c r="J889" s="158">
        <f t="shared" si="666"/>
        <v>0</v>
      </c>
    </row>
    <row r="890" spans="1:10" s="259" customFormat="1" ht="15" x14ac:dyDescent="0.2">
      <c r="A890" s="182" t="s">
        <v>649</v>
      </c>
      <c r="B890" s="160" t="s">
        <v>678</v>
      </c>
      <c r="C890" s="161">
        <v>81</v>
      </c>
      <c r="D890" s="182" t="s">
        <v>24</v>
      </c>
      <c r="E890" s="163">
        <v>4231</v>
      </c>
      <c r="F890" s="227" t="s">
        <v>128</v>
      </c>
      <c r="G890" s="221"/>
      <c r="H890" s="245">
        <v>2200000</v>
      </c>
      <c r="I890" s="245">
        <v>0</v>
      </c>
      <c r="J890" s="245">
        <v>0</v>
      </c>
    </row>
    <row r="891" spans="1:10" s="167" customFormat="1" ht="45" x14ac:dyDescent="0.2">
      <c r="A891" s="309" t="s">
        <v>649</v>
      </c>
      <c r="B891" s="296" t="s">
        <v>681</v>
      </c>
      <c r="C891" s="297"/>
      <c r="D891" s="309"/>
      <c r="E891" s="299"/>
      <c r="F891" s="310" t="s">
        <v>712</v>
      </c>
      <c r="G891" s="301" t="s">
        <v>694</v>
      </c>
      <c r="H891" s="302">
        <f>H892+H895</f>
        <v>190000000</v>
      </c>
      <c r="I891" s="302">
        <f>I892+I895</f>
        <v>320000000</v>
      </c>
      <c r="J891" s="302">
        <f>J892+J895</f>
        <v>176200000</v>
      </c>
    </row>
    <row r="892" spans="1:10" s="224" customFormat="1" x14ac:dyDescent="0.2">
      <c r="A892" s="390" t="s">
        <v>649</v>
      </c>
      <c r="B892" s="303" t="s">
        <v>681</v>
      </c>
      <c r="C892" s="286">
        <v>11</v>
      </c>
      <c r="D892" s="286"/>
      <c r="E892" s="287">
        <v>36</v>
      </c>
      <c r="F892" s="288"/>
      <c r="G892" s="289"/>
      <c r="H892" s="290">
        <f t="shared" ref="H892:J893" si="668">H893</f>
        <v>70000000</v>
      </c>
      <c r="I892" s="290">
        <f t="shared" si="668"/>
        <v>70000000</v>
      </c>
      <c r="J892" s="290">
        <f t="shared" si="668"/>
        <v>26200000</v>
      </c>
    </row>
    <row r="893" spans="1:10" s="224" customFormat="1" x14ac:dyDescent="0.2">
      <c r="A893" s="239" t="s">
        <v>649</v>
      </c>
      <c r="B893" s="248" t="s">
        <v>681</v>
      </c>
      <c r="C893" s="154">
        <v>11</v>
      </c>
      <c r="D893" s="181"/>
      <c r="E893" s="156">
        <v>363</v>
      </c>
      <c r="F893" s="226"/>
      <c r="G893" s="157"/>
      <c r="H893" s="158">
        <f>H894</f>
        <v>70000000</v>
      </c>
      <c r="I893" s="158">
        <f t="shared" si="668"/>
        <v>70000000</v>
      </c>
      <c r="J893" s="158">
        <f t="shared" si="668"/>
        <v>26200000</v>
      </c>
    </row>
    <row r="894" spans="1:10" s="224" customFormat="1" ht="15" x14ac:dyDescent="0.2">
      <c r="A894" s="182" t="s">
        <v>649</v>
      </c>
      <c r="B894" s="160" t="s">
        <v>681</v>
      </c>
      <c r="C894" s="161">
        <v>11</v>
      </c>
      <c r="D894" s="182" t="s">
        <v>27</v>
      </c>
      <c r="E894" s="163">
        <v>3632</v>
      </c>
      <c r="F894" s="227" t="s">
        <v>244</v>
      </c>
      <c r="G894" s="221"/>
      <c r="H894" s="344">
        <v>70000000</v>
      </c>
      <c r="I894" s="245">
        <v>70000000</v>
      </c>
      <c r="J894" s="245">
        <v>26200000</v>
      </c>
    </row>
    <row r="895" spans="1:10" s="224" customFormat="1" x14ac:dyDescent="0.2">
      <c r="A895" s="390" t="s">
        <v>649</v>
      </c>
      <c r="B895" s="303" t="s">
        <v>681</v>
      </c>
      <c r="C895" s="286">
        <v>12</v>
      </c>
      <c r="D895" s="286"/>
      <c r="E895" s="287">
        <v>36</v>
      </c>
      <c r="F895" s="288"/>
      <c r="G895" s="289"/>
      <c r="H895" s="290">
        <f t="shared" ref="H895:J896" si="669">H896</f>
        <v>120000000</v>
      </c>
      <c r="I895" s="290">
        <f t="shared" si="669"/>
        <v>250000000</v>
      </c>
      <c r="J895" s="290">
        <f t="shared" si="669"/>
        <v>150000000</v>
      </c>
    </row>
    <row r="896" spans="1:10" s="224" customFormat="1" x14ac:dyDescent="0.2">
      <c r="A896" s="239" t="s">
        <v>649</v>
      </c>
      <c r="B896" s="248" t="s">
        <v>681</v>
      </c>
      <c r="C896" s="154">
        <v>12</v>
      </c>
      <c r="D896" s="181"/>
      <c r="E896" s="156">
        <v>363</v>
      </c>
      <c r="F896" s="226"/>
      <c r="G896" s="157"/>
      <c r="H896" s="158">
        <f>H897</f>
        <v>120000000</v>
      </c>
      <c r="I896" s="158">
        <f t="shared" si="669"/>
        <v>250000000</v>
      </c>
      <c r="J896" s="158">
        <f t="shared" si="669"/>
        <v>150000000</v>
      </c>
    </row>
    <row r="897" spans="1:10" s="224" customFormat="1" ht="15" x14ac:dyDescent="0.2">
      <c r="A897" s="182" t="s">
        <v>649</v>
      </c>
      <c r="B897" s="160" t="s">
        <v>681</v>
      </c>
      <c r="C897" s="161">
        <v>12</v>
      </c>
      <c r="D897" s="182" t="s">
        <v>27</v>
      </c>
      <c r="E897" s="163">
        <v>3632</v>
      </c>
      <c r="F897" s="227" t="s">
        <v>244</v>
      </c>
      <c r="G897" s="221"/>
      <c r="H897" s="344">
        <v>120000000</v>
      </c>
      <c r="I897" s="245">
        <v>250000000</v>
      </c>
      <c r="J897" s="245">
        <v>150000000</v>
      </c>
    </row>
    <row r="898" spans="1:10" s="167" customFormat="1" ht="45" x14ac:dyDescent="0.2">
      <c r="A898" s="309" t="s">
        <v>649</v>
      </c>
      <c r="B898" s="296" t="s">
        <v>714</v>
      </c>
      <c r="C898" s="297"/>
      <c r="D898" s="309"/>
      <c r="E898" s="299"/>
      <c r="F898" s="310" t="s">
        <v>713</v>
      </c>
      <c r="G898" s="301" t="s">
        <v>693</v>
      </c>
      <c r="H898" s="302">
        <f>H899+H904+H910+H915+H921+H926</f>
        <v>775230</v>
      </c>
      <c r="I898" s="302">
        <f>I899+I904+I910+I915+I921+I926</f>
        <v>0</v>
      </c>
      <c r="J898" s="302">
        <f>J899+J904+J910+J915+J921+J926</f>
        <v>0</v>
      </c>
    </row>
    <row r="899" spans="1:10" x14ac:dyDescent="0.2">
      <c r="A899" s="390" t="s">
        <v>649</v>
      </c>
      <c r="B899" s="303" t="s">
        <v>714</v>
      </c>
      <c r="C899" s="286">
        <v>12</v>
      </c>
      <c r="D899" s="286"/>
      <c r="E899" s="287">
        <v>31</v>
      </c>
      <c r="F899" s="288"/>
      <c r="G899" s="289"/>
      <c r="H899" s="290">
        <f t="shared" ref="H899" si="670">H900+H902</f>
        <v>113200</v>
      </c>
      <c r="I899" s="290">
        <f t="shared" ref="I899" si="671">I900+I902</f>
        <v>0</v>
      </c>
      <c r="J899" s="290">
        <f t="shared" ref="J899" si="672">J900+J902</f>
        <v>0</v>
      </c>
    </row>
    <row r="900" spans="1:10" s="152" customFormat="1" x14ac:dyDescent="0.2">
      <c r="A900" s="239" t="s">
        <v>649</v>
      </c>
      <c r="B900" s="248" t="s">
        <v>714</v>
      </c>
      <c r="C900" s="169">
        <v>12</v>
      </c>
      <c r="D900" s="185"/>
      <c r="E900" s="187">
        <v>311</v>
      </c>
      <c r="F900" s="231"/>
      <c r="G900" s="157"/>
      <c r="H900" s="243">
        <f t="shared" ref="H900:J900" si="673">H901</f>
        <v>97000</v>
      </c>
      <c r="I900" s="243">
        <f t="shared" si="673"/>
        <v>0</v>
      </c>
      <c r="J900" s="243">
        <f t="shared" si="673"/>
        <v>0</v>
      </c>
    </row>
    <row r="901" spans="1:10" s="244" customFormat="1" x14ac:dyDescent="0.2">
      <c r="A901" s="182" t="s">
        <v>649</v>
      </c>
      <c r="B901" s="160" t="s">
        <v>714</v>
      </c>
      <c r="C901" s="145">
        <v>12</v>
      </c>
      <c r="D901" s="146" t="s">
        <v>24</v>
      </c>
      <c r="E901" s="188">
        <v>3111</v>
      </c>
      <c r="F901" s="229" t="s">
        <v>19</v>
      </c>
      <c r="G901" s="221"/>
      <c r="H901" s="223">
        <v>97000</v>
      </c>
      <c r="I901" s="245">
        <v>0</v>
      </c>
      <c r="J901" s="245">
        <v>0</v>
      </c>
    </row>
    <row r="902" spans="1:10" s="244" customFormat="1" x14ac:dyDescent="0.2">
      <c r="A902" s="239" t="s">
        <v>649</v>
      </c>
      <c r="B902" s="248" t="s">
        <v>714</v>
      </c>
      <c r="C902" s="251">
        <v>12</v>
      </c>
      <c r="D902" s="207"/>
      <c r="E902" s="204">
        <v>313</v>
      </c>
      <c r="F902" s="232"/>
      <c r="G902" s="242"/>
      <c r="H902" s="243">
        <f t="shared" ref="H902:J902" si="674">H903</f>
        <v>16200</v>
      </c>
      <c r="I902" s="243">
        <f t="shared" si="674"/>
        <v>0</v>
      </c>
      <c r="J902" s="243">
        <f t="shared" si="674"/>
        <v>0</v>
      </c>
    </row>
    <row r="903" spans="1:10" s="244" customFormat="1" x14ac:dyDescent="0.2">
      <c r="A903" s="182" t="s">
        <v>649</v>
      </c>
      <c r="B903" s="160" t="s">
        <v>714</v>
      </c>
      <c r="C903" s="145">
        <v>12</v>
      </c>
      <c r="D903" s="146" t="s">
        <v>24</v>
      </c>
      <c r="E903" s="188">
        <v>3132</v>
      </c>
      <c r="F903" s="229" t="s">
        <v>280</v>
      </c>
      <c r="G903" s="221"/>
      <c r="H903" s="223">
        <v>16200</v>
      </c>
      <c r="I903" s="245">
        <v>0</v>
      </c>
      <c r="J903" s="245">
        <v>0</v>
      </c>
    </row>
    <row r="904" spans="1:10" s="197" customFormat="1" x14ac:dyDescent="0.2">
      <c r="A904" s="390" t="s">
        <v>649</v>
      </c>
      <c r="B904" s="303" t="s">
        <v>714</v>
      </c>
      <c r="C904" s="286">
        <v>12</v>
      </c>
      <c r="D904" s="286"/>
      <c r="E904" s="287">
        <v>32</v>
      </c>
      <c r="F904" s="288"/>
      <c r="G904" s="289"/>
      <c r="H904" s="290">
        <f>H905+H907</f>
        <v>74870</v>
      </c>
      <c r="I904" s="290">
        <f t="shared" ref="I904:J904" si="675">I905+I907</f>
        <v>0</v>
      </c>
      <c r="J904" s="290">
        <f t="shared" si="675"/>
        <v>0</v>
      </c>
    </row>
    <row r="905" spans="1:10" s="196" customFormat="1" x14ac:dyDescent="0.2">
      <c r="A905" s="239" t="s">
        <v>649</v>
      </c>
      <c r="B905" s="248" t="s">
        <v>714</v>
      </c>
      <c r="C905" s="154">
        <v>12</v>
      </c>
      <c r="D905" s="181"/>
      <c r="E905" s="156">
        <v>321</v>
      </c>
      <c r="F905" s="226"/>
      <c r="G905" s="157"/>
      <c r="H905" s="158">
        <f t="shared" ref="H905:J905" si="676">H906</f>
        <v>11300</v>
      </c>
      <c r="I905" s="158">
        <f t="shared" si="676"/>
        <v>0</v>
      </c>
      <c r="J905" s="158">
        <f t="shared" si="676"/>
        <v>0</v>
      </c>
    </row>
    <row r="906" spans="1:10" s="224" customFormat="1" ht="15" x14ac:dyDescent="0.2">
      <c r="A906" s="182" t="s">
        <v>649</v>
      </c>
      <c r="B906" s="160" t="s">
        <v>714</v>
      </c>
      <c r="C906" s="161">
        <v>12</v>
      </c>
      <c r="D906" s="182" t="s">
        <v>24</v>
      </c>
      <c r="E906" s="163">
        <v>3211</v>
      </c>
      <c r="F906" s="227" t="s">
        <v>110</v>
      </c>
      <c r="G906" s="221"/>
      <c r="H906" s="222">
        <v>11300</v>
      </c>
      <c r="I906" s="245">
        <v>0</v>
      </c>
      <c r="J906" s="245">
        <v>0</v>
      </c>
    </row>
    <row r="907" spans="1:10" s="244" customFormat="1" x14ac:dyDescent="0.2">
      <c r="A907" s="239" t="s">
        <v>649</v>
      </c>
      <c r="B907" s="248" t="s">
        <v>714</v>
      </c>
      <c r="C907" s="238">
        <v>12</v>
      </c>
      <c r="D907" s="239"/>
      <c r="E907" s="240">
        <v>323</v>
      </c>
      <c r="F907" s="241"/>
      <c r="G907" s="242"/>
      <c r="H907" s="247">
        <f t="shared" ref="H907" si="677">H908+H909</f>
        <v>63570</v>
      </c>
      <c r="I907" s="247">
        <f t="shared" ref="I907" si="678">I908+I909</f>
        <v>0</v>
      </c>
      <c r="J907" s="247">
        <f t="shared" ref="J907" si="679">J908+J909</f>
        <v>0</v>
      </c>
    </row>
    <row r="908" spans="1:10" s="224" customFormat="1" ht="15" x14ac:dyDescent="0.2">
      <c r="A908" s="182" t="s">
        <v>649</v>
      </c>
      <c r="B908" s="160" t="s">
        <v>714</v>
      </c>
      <c r="C908" s="161">
        <v>12</v>
      </c>
      <c r="D908" s="182" t="s">
        <v>24</v>
      </c>
      <c r="E908" s="163">
        <v>3237</v>
      </c>
      <c r="F908" s="227" t="s">
        <v>36</v>
      </c>
      <c r="G908" s="221"/>
      <c r="H908" s="222">
        <v>55090</v>
      </c>
      <c r="I908" s="245">
        <v>0</v>
      </c>
      <c r="J908" s="245">
        <v>0</v>
      </c>
    </row>
    <row r="909" spans="1:10" s="224" customFormat="1" ht="15" x14ac:dyDescent="0.2">
      <c r="A909" s="182" t="s">
        <v>649</v>
      </c>
      <c r="B909" s="160" t="s">
        <v>714</v>
      </c>
      <c r="C909" s="161">
        <v>12</v>
      </c>
      <c r="D909" s="182" t="s">
        <v>24</v>
      </c>
      <c r="E909" s="163">
        <v>3238</v>
      </c>
      <c r="F909" s="227" t="s">
        <v>122</v>
      </c>
      <c r="G909" s="221"/>
      <c r="H909" s="222">
        <v>8480</v>
      </c>
      <c r="I909" s="245">
        <v>0</v>
      </c>
      <c r="J909" s="245">
        <v>0</v>
      </c>
    </row>
    <row r="910" spans="1:10" x14ac:dyDescent="0.2">
      <c r="A910" s="390" t="s">
        <v>649</v>
      </c>
      <c r="B910" s="303" t="s">
        <v>714</v>
      </c>
      <c r="C910" s="286">
        <v>51</v>
      </c>
      <c r="D910" s="286"/>
      <c r="E910" s="287">
        <v>31</v>
      </c>
      <c r="F910" s="288"/>
      <c r="G910" s="289"/>
      <c r="H910" s="290">
        <f t="shared" ref="H910" si="680">H911+H913</f>
        <v>127300</v>
      </c>
      <c r="I910" s="290">
        <f t="shared" ref="I910" si="681">I911+I913</f>
        <v>0</v>
      </c>
      <c r="J910" s="290">
        <f t="shared" ref="J910" si="682">J911+J913</f>
        <v>0</v>
      </c>
    </row>
    <row r="911" spans="1:10" s="152" customFormat="1" x14ac:dyDescent="0.2">
      <c r="A911" s="239" t="s">
        <v>649</v>
      </c>
      <c r="B911" s="248" t="s">
        <v>714</v>
      </c>
      <c r="C911" s="169">
        <v>51</v>
      </c>
      <c r="D911" s="185"/>
      <c r="E911" s="187">
        <v>311</v>
      </c>
      <c r="F911" s="231"/>
      <c r="G911" s="157"/>
      <c r="H911" s="243">
        <f t="shared" ref="H911:J911" si="683">H912</f>
        <v>109200</v>
      </c>
      <c r="I911" s="243">
        <f t="shared" si="683"/>
        <v>0</v>
      </c>
      <c r="J911" s="243">
        <f t="shared" si="683"/>
        <v>0</v>
      </c>
    </row>
    <row r="912" spans="1:10" s="244" customFormat="1" x14ac:dyDescent="0.2">
      <c r="A912" s="182" t="s">
        <v>649</v>
      </c>
      <c r="B912" s="160" t="s">
        <v>714</v>
      </c>
      <c r="C912" s="145">
        <v>51</v>
      </c>
      <c r="D912" s="146" t="s">
        <v>24</v>
      </c>
      <c r="E912" s="188">
        <v>3111</v>
      </c>
      <c r="F912" s="229" t="s">
        <v>19</v>
      </c>
      <c r="G912" s="221"/>
      <c r="H912" s="223">
        <v>109200</v>
      </c>
      <c r="I912" s="245">
        <v>0</v>
      </c>
      <c r="J912" s="245">
        <v>0</v>
      </c>
    </row>
    <row r="913" spans="1:10" s="244" customFormat="1" x14ac:dyDescent="0.2">
      <c r="A913" s="239" t="s">
        <v>649</v>
      </c>
      <c r="B913" s="248" t="s">
        <v>714</v>
      </c>
      <c r="C913" s="251">
        <v>51</v>
      </c>
      <c r="D913" s="207"/>
      <c r="E913" s="204">
        <v>313</v>
      </c>
      <c r="F913" s="232"/>
      <c r="G913" s="242"/>
      <c r="H913" s="243">
        <f t="shared" ref="H913:J913" si="684">H914</f>
        <v>18100</v>
      </c>
      <c r="I913" s="243">
        <f t="shared" si="684"/>
        <v>0</v>
      </c>
      <c r="J913" s="243">
        <f t="shared" si="684"/>
        <v>0</v>
      </c>
    </row>
    <row r="914" spans="1:10" s="244" customFormat="1" x14ac:dyDescent="0.2">
      <c r="A914" s="182" t="s">
        <v>649</v>
      </c>
      <c r="B914" s="160" t="s">
        <v>714</v>
      </c>
      <c r="C914" s="145">
        <v>51</v>
      </c>
      <c r="D914" s="146" t="s">
        <v>24</v>
      </c>
      <c r="E914" s="188">
        <v>3132</v>
      </c>
      <c r="F914" s="229" t="s">
        <v>280</v>
      </c>
      <c r="G914" s="221"/>
      <c r="H914" s="223">
        <v>18100</v>
      </c>
      <c r="I914" s="245">
        <v>0</v>
      </c>
      <c r="J914" s="245">
        <v>0</v>
      </c>
    </row>
    <row r="915" spans="1:10" s="224" customFormat="1" x14ac:dyDescent="0.2">
      <c r="A915" s="390" t="s">
        <v>649</v>
      </c>
      <c r="B915" s="303" t="s">
        <v>714</v>
      </c>
      <c r="C915" s="286">
        <v>51</v>
      </c>
      <c r="D915" s="286"/>
      <c r="E915" s="287">
        <v>32</v>
      </c>
      <c r="F915" s="288"/>
      <c r="G915" s="289"/>
      <c r="H915" s="290">
        <f>H916+H918</f>
        <v>166280</v>
      </c>
      <c r="I915" s="290">
        <f t="shared" ref="I915:J915" si="685">I916+I918</f>
        <v>0</v>
      </c>
      <c r="J915" s="290">
        <f t="shared" si="685"/>
        <v>0</v>
      </c>
    </row>
    <row r="916" spans="1:10" s="224" customFormat="1" x14ac:dyDescent="0.2">
      <c r="A916" s="239" t="s">
        <v>649</v>
      </c>
      <c r="B916" s="248" t="s">
        <v>714</v>
      </c>
      <c r="C916" s="154">
        <v>51</v>
      </c>
      <c r="D916" s="181"/>
      <c r="E916" s="156">
        <v>321</v>
      </c>
      <c r="F916" s="226"/>
      <c r="G916" s="157"/>
      <c r="H916" s="158">
        <f t="shared" ref="H916:J916" si="686">H917</f>
        <v>22600</v>
      </c>
      <c r="I916" s="158">
        <f t="shared" si="686"/>
        <v>0</v>
      </c>
      <c r="J916" s="158">
        <f t="shared" si="686"/>
        <v>0</v>
      </c>
    </row>
    <row r="917" spans="1:10" s="224" customFormat="1" ht="15" x14ac:dyDescent="0.2">
      <c r="A917" s="182" t="s">
        <v>649</v>
      </c>
      <c r="B917" s="160" t="s">
        <v>714</v>
      </c>
      <c r="C917" s="161">
        <v>51</v>
      </c>
      <c r="D917" s="182" t="s">
        <v>24</v>
      </c>
      <c r="E917" s="163">
        <v>3211</v>
      </c>
      <c r="F917" s="227" t="s">
        <v>110</v>
      </c>
      <c r="G917" s="221"/>
      <c r="H917" s="222">
        <v>22600</v>
      </c>
      <c r="I917" s="245">
        <v>0</v>
      </c>
      <c r="J917" s="245">
        <v>0</v>
      </c>
    </row>
    <row r="918" spans="1:10" s="224" customFormat="1" x14ac:dyDescent="0.2">
      <c r="A918" s="239" t="s">
        <v>649</v>
      </c>
      <c r="B918" s="248" t="s">
        <v>714</v>
      </c>
      <c r="C918" s="238">
        <v>51</v>
      </c>
      <c r="D918" s="239"/>
      <c r="E918" s="240">
        <v>323</v>
      </c>
      <c r="F918" s="241"/>
      <c r="G918" s="242"/>
      <c r="H918" s="247">
        <f t="shared" ref="H918" si="687">H919+H920</f>
        <v>143680</v>
      </c>
      <c r="I918" s="247">
        <f t="shared" ref="I918" si="688">I919+I920</f>
        <v>0</v>
      </c>
      <c r="J918" s="247">
        <f t="shared" ref="J918" si="689">J919+J920</f>
        <v>0</v>
      </c>
    </row>
    <row r="919" spans="1:10" s="224" customFormat="1" ht="15" x14ac:dyDescent="0.2">
      <c r="A919" s="182" t="s">
        <v>649</v>
      </c>
      <c r="B919" s="160" t="s">
        <v>714</v>
      </c>
      <c r="C919" s="161">
        <v>51</v>
      </c>
      <c r="D919" s="182" t="s">
        <v>24</v>
      </c>
      <c r="E919" s="163">
        <v>3237</v>
      </c>
      <c r="F919" s="227" t="s">
        <v>36</v>
      </c>
      <c r="G919" s="221"/>
      <c r="H919" s="222">
        <v>124180</v>
      </c>
      <c r="I919" s="245">
        <v>0</v>
      </c>
      <c r="J919" s="245">
        <v>0</v>
      </c>
    </row>
    <row r="920" spans="1:10" s="224" customFormat="1" ht="15" x14ac:dyDescent="0.2">
      <c r="A920" s="182" t="s">
        <v>649</v>
      </c>
      <c r="B920" s="160" t="s">
        <v>714</v>
      </c>
      <c r="C920" s="161">
        <v>51</v>
      </c>
      <c r="D920" s="182" t="s">
        <v>24</v>
      </c>
      <c r="E920" s="163">
        <v>3238</v>
      </c>
      <c r="F920" s="227" t="s">
        <v>122</v>
      </c>
      <c r="G920" s="221"/>
      <c r="H920" s="222">
        <v>19500</v>
      </c>
      <c r="I920" s="245">
        <v>0</v>
      </c>
      <c r="J920" s="245">
        <v>0</v>
      </c>
    </row>
    <row r="921" spans="1:10" x14ac:dyDescent="0.2">
      <c r="A921" s="390" t="s">
        <v>649</v>
      </c>
      <c r="B921" s="303" t="s">
        <v>714</v>
      </c>
      <c r="C921" s="286">
        <v>559</v>
      </c>
      <c r="D921" s="286"/>
      <c r="E921" s="287">
        <v>31</v>
      </c>
      <c r="F921" s="288"/>
      <c r="G921" s="289"/>
      <c r="H921" s="290">
        <f t="shared" ref="H921" si="690">H922+H924</f>
        <v>127300</v>
      </c>
      <c r="I921" s="290">
        <f t="shared" ref="I921" si="691">I922+I924</f>
        <v>0</v>
      </c>
      <c r="J921" s="290">
        <f t="shared" ref="J921" si="692">J922+J924</f>
        <v>0</v>
      </c>
    </row>
    <row r="922" spans="1:10" s="152" customFormat="1" x14ac:dyDescent="0.2">
      <c r="A922" s="239" t="s">
        <v>649</v>
      </c>
      <c r="B922" s="248" t="s">
        <v>714</v>
      </c>
      <c r="C922" s="169">
        <v>559</v>
      </c>
      <c r="D922" s="185"/>
      <c r="E922" s="187">
        <v>311</v>
      </c>
      <c r="F922" s="231"/>
      <c r="G922" s="157"/>
      <c r="H922" s="243">
        <f t="shared" ref="H922:J922" si="693">H923</f>
        <v>109200</v>
      </c>
      <c r="I922" s="243">
        <f t="shared" si="693"/>
        <v>0</v>
      </c>
      <c r="J922" s="243">
        <f t="shared" si="693"/>
        <v>0</v>
      </c>
    </row>
    <row r="923" spans="1:10" s="244" customFormat="1" x14ac:dyDescent="0.2">
      <c r="A923" s="182" t="s">
        <v>649</v>
      </c>
      <c r="B923" s="160" t="s">
        <v>714</v>
      </c>
      <c r="C923" s="145">
        <v>559</v>
      </c>
      <c r="D923" s="146" t="s">
        <v>24</v>
      </c>
      <c r="E923" s="188">
        <v>3111</v>
      </c>
      <c r="F923" s="229" t="s">
        <v>19</v>
      </c>
      <c r="G923" s="221"/>
      <c r="H923" s="223">
        <v>109200</v>
      </c>
      <c r="I923" s="245">
        <v>0</v>
      </c>
      <c r="J923" s="245">
        <v>0</v>
      </c>
    </row>
    <row r="924" spans="1:10" s="244" customFormat="1" x14ac:dyDescent="0.2">
      <c r="A924" s="239" t="s">
        <v>649</v>
      </c>
      <c r="B924" s="248" t="s">
        <v>714</v>
      </c>
      <c r="C924" s="251">
        <v>559</v>
      </c>
      <c r="D924" s="207"/>
      <c r="E924" s="204">
        <v>313</v>
      </c>
      <c r="F924" s="232"/>
      <c r="G924" s="242"/>
      <c r="H924" s="243">
        <f t="shared" ref="H924:J924" si="694">H925</f>
        <v>18100</v>
      </c>
      <c r="I924" s="243">
        <f t="shared" si="694"/>
        <v>0</v>
      </c>
      <c r="J924" s="243">
        <f t="shared" si="694"/>
        <v>0</v>
      </c>
    </row>
    <row r="925" spans="1:10" s="244" customFormat="1" x14ac:dyDescent="0.2">
      <c r="A925" s="182" t="s">
        <v>649</v>
      </c>
      <c r="B925" s="160" t="s">
        <v>714</v>
      </c>
      <c r="C925" s="145">
        <v>559</v>
      </c>
      <c r="D925" s="146" t="s">
        <v>24</v>
      </c>
      <c r="E925" s="188">
        <v>3132</v>
      </c>
      <c r="F925" s="229" t="s">
        <v>280</v>
      </c>
      <c r="G925" s="221"/>
      <c r="H925" s="223">
        <v>18100</v>
      </c>
      <c r="I925" s="245">
        <v>0</v>
      </c>
      <c r="J925" s="245">
        <v>0</v>
      </c>
    </row>
    <row r="926" spans="1:10" s="197" customFormat="1" x14ac:dyDescent="0.2">
      <c r="A926" s="390" t="s">
        <v>649</v>
      </c>
      <c r="B926" s="303" t="s">
        <v>714</v>
      </c>
      <c r="C926" s="286">
        <v>559</v>
      </c>
      <c r="D926" s="286"/>
      <c r="E926" s="287">
        <v>32</v>
      </c>
      <c r="F926" s="288"/>
      <c r="G926" s="289"/>
      <c r="H926" s="290">
        <f>H927+H929</f>
        <v>166280</v>
      </c>
      <c r="I926" s="290">
        <f t="shared" ref="I926:J926" si="695">I927+I929</f>
        <v>0</v>
      </c>
      <c r="J926" s="290">
        <f t="shared" si="695"/>
        <v>0</v>
      </c>
    </row>
    <row r="927" spans="1:10" s="196" customFormat="1" x14ac:dyDescent="0.2">
      <c r="A927" s="239" t="s">
        <v>649</v>
      </c>
      <c r="B927" s="248" t="s">
        <v>714</v>
      </c>
      <c r="C927" s="154">
        <v>559</v>
      </c>
      <c r="D927" s="181"/>
      <c r="E927" s="156">
        <v>321</v>
      </c>
      <c r="F927" s="226"/>
      <c r="G927" s="157"/>
      <c r="H927" s="158">
        <f t="shared" ref="H927:J927" si="696">H928</f>
        <v>22600</v>
      </c>
      <c r="I927" s="158">
        <f t="shared" si="696"/>
        <v>0</v>
      </c>
      <c r="J927" s="158">
        <f t="shared" si="696"/>
        <v>0</v>
      </c>
    </row>
    <row r="928" spans="1:10" s="224" customFormat="1" ht="15" x14ac:dyDescent="0.2">
      <c r="A928" s="182" t="s">
        <v>649</v>
      </c>
      <c r="B928" s="160" t="s">
        <v>714</v>
      </c>
      <c r="C928" s="161">
        <v>559</v>
      </c>
      <c r="D928" s="182" t="s">
        <v>24</v>
      </c>
      <c r="E928" s="163">
        <v>3211</v>
      </c>
      <c r="F928" s="227" t="s">
        <v>110</v>
      </c>
      <c r="G928" s="221"/>
      <c r="H928" s="222">
        <v>22600</v>
      </c>
      <c r="I928" s="245">
        <v>0</v>
      </c>
      <c r="J928" s="245">
        <v>0</v>
      </c>
    </row>
    <row r="929" spans="1:10" s="244" customFormat="1" x14ac:dyDescent="0.2">
      <c r="A929" s="239" t="s">
        <v>649</v>
      </c>
      <c r="B929" s="248" t="s">
        <v>714</v>
      </c>
      <c r="C929" s="238">
        <v>559</v>
      </c>
      <c r="D929" s="239"/>
      <c r="E929" s="240">
        <v>323</v>
      </c>
      <c r="F929" s="241"/>
      <c r="G929" s="242"/>
      <c r="H929" s="247">
        <f t="shared" ref="H929" si="697">H930+H931</f>
        <v>143680</v>
      </c>
      <c r="I929" s="247">
        <f t="shared" ref="I929" si="698">I930+I931</f>
        <v>0</v>
      </c>
      <c r="J929" s="247">
        <f t="shared" ref="J929" si="699">J930+J931</f>
        <v>0</v>
      </c>
    </row>
    <row r="930" spans="1:10" s="224" customFormat="1" ht="15" x14ac:dyDescent="0.2">
      <c r="A930" s="182" t="s">
        <v>649</v>
      </c>
      <c r="B930" s="160" t="s">
        <v>714</v>
      </c>
      <c r="C930" s="161">
        <v>559</v>
      </c>
      <c r="D930" s="182" t="s">
        <v>24</v>
      </c>
      <c r="E930" s="163">
        <v>3237</v>
      </c>
      <c r="F930" s="227" t="s">
        <v>36</v>
      </c>
      <c r="G930" s="221"/>
      <c r="H930" s="222">
        <v>124180</v>
      </c>
      <c r="I930" s="245">
        <v>0</v>
      </c>
      <c r="J930" s="245">
        <v>0</v>
      </c>
    </row>
    <row r="931" spans="1:10" s="224" customFormat="1" ht="15" x14ac:dyDescent="0.2">
      <c r="A931" s="182" t="s">
        <v>649</v>
      </c>
      <c r="B931" s="160" t="s">
        <v>714</v>
      </c>
      <c r="C931" s="161">
        <v>559</v>
      </c>
      <c r="D931" s="182" t="s">
        <v>24</v>
      </c>
      <c r="E931" s="163">
        <v>3238</v>
      </c>
      <c r="F931" s="227" t="s">
        <v>122</v>
      </c>
      <c r="G931" s="221"/>
      <c r="H931" s="222">
        <v>19500</v>
      </c>
      <c r="I931" s="245">
        <v>0</v>
      </c>
      <c r="J931" s="245">
        <v>0</v>
      </c>
    </row>
    <row r="932" spans="1:10" s="167" customFormat="1" ht="45" x14ac:dyDescent="0.2">
      <c r="A932" s="309" t="s">
        <v>649</v>
      </c>
      <c r="B932" s="296" t="s">
        <v>730</v>
      </c>
      <c r="C932" s="297"/>
      <c r="D932" s="309"/>
      <c r="E932" s="299"/>
      <c r="F932" s="310" t="s">
        <v>729</v>
      </c>
      <c r="G932" s="301" t="s">
        <v>693</v>
      </c>
      <c r="H932" s="302">
        <f t="shared" ref="H932:J932" si="700">H938+H948+H958+H933+H943+H953</f>
        <v>135000</v>
      </c>
      <c r="I932" s="302">
        <f t="shared" si="700"/>
        <v>135000</v>
      </c>
      <c r="J932" s="302">
        <f t="shared" si="700"/>
        <v>135000</v>
      </c>
    </row>
    <row r="933" spans="1:10" s="167" customFormat="1" x14ac:dyDescent="0.2">
      <c r="A933" s="390" t="s">
        <v>649</v>
      </c>
      <c r="B933" s="303" t="s">
        <v>730</v>
      </c>
      <c r="C933" s="286">
        <v>12</v>
      </c>
      <c r="D933" s="286"/>
      <c r="E933" s="287">
        <v>31</v>
      </c>
      <c r="F933" s="288"/>
      <c r="G933" s="288"/>
      <c r="H933" s="290">
        <f t="shared" ref="H933:J933" si="701">H934+H936</f>
        <v>10000</v>
      </c>
      <c r="I933" s="290">
        <f t="shared" si="701"/>
        <v>10000</v>
      </c>
      <c r="J933" s="290">
        <f t="shared" si="701"/>
        <v>10000</v>
      </c>
    </row>
    <row r="934" spans="1:10" s="167" customFormat="1" x14ac:dyDescent="0.2">
      <c r="A934" s="239" t="s">
        <v>649</v>
      </c>
      <c r="B934" s="248" t="s">
        <v>730</v>
      </c>
      <c r="C934" s="169">
        <v>12</v>
      </c>
      <c r="D934" s="185"/>
      <c r="E934" s="187">
        <v>311</v>
      </c>
      <c r="F934" s="231"/>
      <c r="G934" s="231"/>
      <c r="H934" s="158">
        <f t="shared" ref="H934:J934" si="702">H935</f>
        <v>8300</v>
      </c>
      <c r="I934" s="158">
        <f t="shared" si="702"/>
        <v>8300</v>
      </c>
      <c r="J934" s="158">
        <f t="shared" si="702"/>
        <v>8300</v>
      </c>
    </row>
    <row r="935" spans="1:10" s="167" customFormat="1" x14ac:dyDescent="0.2">
      <c r="A935" s="182" t="s">
        <v>649</v>
      </c>
      <c r="B935" s="160" t="s">
        <v>730</v>
      </c>
      <c r="C935" s="145">
        <v>12</v>
      </c>
      <c r="D935" s="146" t="s">
        <v>24</v>
      </c>
      <c r="E935" s="188">
        <v>3111</v>
      </c>
      <c r="F935" s="229" t="s">
        <v>19</v>
      </c>
      <c r="G935" s="229"/>
      <c r="H935" s="222">
        <v>8300</v>
      </c>
      <c r="I935" s="222">
        <v>8300</v>
      </c>
      <c r="J935" s="222">
        <v>8300</v>
      </c>
    </row>
    <row r="936" spans="1:10" s="167" customFormat="1" x14ac:dyDescent="0.2">
      <c r="A936" s="239" t="s">
        <v>649</v>
      </c>
      <c r="B936" s="248" t="s">
        <v>730</v>
      </c>
      <c r="C936" s="251">
        <v>12</v>
      </c>
      <c r="D936" s="207"/>
      <c r="E936" s="204">
        <v>313</v>
      </c>
      <c r="F936" s="232"/>
      <c r="G936" s="232"/>
      <c r="H936" s="247">
        <f t="shared" ref="H936:J936" si="703">H937</f>
        <v>1700</v>
      </c>
      <c r="I936" s="247">
        <f t="shared" si="703"/>
        <v>1700</v>
      </c>
      <c r="J936" s="247">
        <f t="shared" si="703"/>
        <v>1700</v>
      </c>
    </row>
    <row r="937" spans="1:10" s="167" customFormat="1" x14ac:dyDescent="0.2">
      <c r="A937" s="182" t="s">
        <v>649</v>
      </c>
      <c r="B937" s="160" t="s">
        <v>730</v>
      </c>
      <c r="C937" s="145">
        <v>12</v>
      </c>
      <c r="D937" s="146" t="s">
        <v>24</v>
      </c>
      <c r="E937" s="188">
        <v>3132</v>
      </c>
      <c r="F937" s="229" t="s">
        <v>280</v>
      </c>
      <c r="G937" s="229"/>
      <c r="H937" s="222">
        <v>1700</v>
      </c>
      <c r="I937" s="222">
        <v>1700</v>
      </c>
      <c r="J937" s="222">
        <v>1700</v>
      </c>
    </row>
    <row r="938" spans="1:10" s="166" customFormat="1" x14ac:dyDescent="0.2">
      <c r="A938" s="390" t="s">
        <v>649</v>
      </c>
      <c r="B938" s="303" t="s">
        <v>730</v>
      </c>
      <c r="C938" s="286">
        <v>12</v>
      </c>
      <c r="D938" s="286"/>
      <c r="E938" s="287">
        <v>32</v>
      </c>
      <c r="F938" s="288"/>
      <c r="G938" s="289"/>
      <c r="H938" s="290">
        <f t="shared" ref="H938" si="704">H939+H941</f>
        <v>17000</v>
      </c>
      <c r="I938" s="290">
        <f t="shared" ref="I938" si="705">I939+I941</f>
        <v>17000</v>
      </c>
      <c r="J938" s="290">
        <f t="shared" ref="J938" si="706">J939+J941</f>
        <v>17000</v>
      </c>
    </row>
    <row r="939" spans="1:10" s="167" customFormat="1" x14ac:dyDescent="0.2">
      <c r="A939" s="239" t="s">
        <v>649</v>
      </c>
      <c r="B939" s="248" t="s">
        <v>730</v>
      </c>
      <c r="C939" s="154">
        <v>12</v>
      </c>
      <c r="D939" s="181"/>
      <c r="E939" s="156">
        <v>321</v>
      </c>
      <c r="F939" s="226"/>
      <c r="G939" s="157"/>
      <c r="H939" s="158">
        <f t="shared" ref="H939:J939" si="707">H940</f>
        <v>6000</v>
      </c>
      <c r="I939" s="158">
        <f t="shared" si="707"/>
        <v>6000</v>
      </c>
      <c r="J939" s="158">
        <f t="shared" si="707"/>
        <v>6000</v>
      </c>
    </row>
    <row r="940" spans="1:10" s="224" customFormat="1" ht="15" x14ac:dyDescent="0.2">
      <c r="A940" s="182" t="s">
        <v>649</v>
      </c>
      <c r="B940" s="160" t="s">
        <v>730</v>
      </c>
      <c r="C940" s="161">
        <v>12</v>
      </c>
      <c r="D940" s="182" t="s">
        <v>24</v>
      </c>
      <c r="E940" s="163">
        <v>3211</v>
      </c>
      <c r="F940" s="227" t="s">
        <v>110</v>
      </c>
      <c r="G940" s="221"/>
      <c r="H940" s="222">
        <v>6000</v>
      </c>
      <c r="I940" s="222">
        <v>6000</v>
      </c>
      <c r="J940" s="222">
        <v>6000</v>
      </c>
    </row>
    <row r="941" spans="1:10" s="244" customFormat="1" x14ac:dyDescent="0.2">
      <c r="A941" s="239" t="s">
        <v>649</v>
      </c>
      <c r="B941" s="248" t="s">
        <v>730</v>
      </c>
      <c r="C941" s="238">
        <v>12</v>
      </c>
      <c r="D941" s="239"/>
      <c r="E941" s="240">
        <v>323</v>
      </c>
      <c r="F941" s="241"/>
      <c r="G941" s="242"/>
      <c r="H941" s="247">
        <f t="shared" ref="H941:J941" si="708">H942</f>
        <v>11000</v>
      </c>
      <c r="I941" s="247">
        <f t="shared" si="708"/>
        <v>11000</v>
      </c>
      <c r="J941" s="247">
        <f t="shared" si="708"/>
        <v>11000</v>
      </c>
    </row>
    <row r="942" spans="1:10" s="224" customFormat="1" ht="15" x14ac:dyDescent="0.2">
      <c r="A942" s="182" t="s">
        <v>649</v>
      </c>
      <c r="B942" s="160" t="s">
        <v>730</v>
      </c>
      <c r="C942" s="161">
        <v>12</v>
      </c>
      <c r="D942" s="182" t="s">
        <v>24</v>
      </c>
      <c r="E942" s="163">
        <v>3237</v>
      </c>
      <c r="F942" s="227" t="s">
        <v>36</v>
      </c>
      <c r="G942" s="221"/>
      <c r="H942" s="222">
        <v>11000</v>
      </c>
      <c r="I942" s="222">
        <v>11000</v>
      </c>
      <c r="J942" s="222">
        <v>11000</v>
      </c>
    </row>
    <row r="943" spans="1:10" s="167" customFormat="1" x14ac:dyDescent="0.2">
      <c r="A943" s="390" t="s">
        <v>649</v>
      </c>
      <c r="B943" s="303" t="s">
        <v>730</v>
      </c>
      <c r="C943" s="286">
        <v>51</v>
      </c>
      <c r="D943" s="286"/>
      <c r="E943" s="287">
        <v>31</v>
      </c>
      <c r="F943" s="288"/>
      <c r="G943" s="288"/>
      <c r="H943" s="290">
        <f t="shared" ref="H943:J943" si="709">H944+H946</f>
        <v>20000</v>
      </c>
      <c r="I943" s="290">
        <f t="shared" si="709"/>
        <v>20000</v>
      </c>
      <c r="J943" s="290">
        <f t="shared" si="709"/>
        <v>20000</v>
      </c>
    </row>
    <row r="944" spans="1:10" s="167" customFormat="1" x14ac:dyDescent="0.2">
      <c r="A944" s="239" t="s">
        <v>649</v>
      </c>
      <c r="B944" s="248" t="s">
        <v>730</v>
      </c>
      <c r="C944" s="169">
        <v>51</v>
      </c>
      <c r="D944" s="185"/>
      <c r="E944" s="187">
        <v>311</v>
      </c>
      <c r="F944" s="231"/>
      <c r="G944" s="231"/>
      <c r="H944" s="158">
        <f t="shared" ref="H944:J944" si="710">H945</f>
        <v>16600</v>
      </c>
      <c r="I944" s="158">
        <f t="shared" si="710"/>
        <v>16600</v>
      </c>
      <c r="J944" s="158">
        <f t="shared" si="710"/>
        <v>16600</v>
      </c>
    </row>
    <row r="945" spans="1:10" s="167" customFormat="1" x14ac:dyDescent="0.2">
      <c r="A945" s="182" t="s">
        <v>649</v>
      </c>
      <c r="B945" s="160" t="s">
        <v>730</v>
      </c>
      <c r="C945" s="145">
        <v>51</v>
      </c>
      <c r="D945" s="146" t="s">
        <v>24</v>
      </c>
      <c r="E945" s="188">
        <v>3111</v>
      </c>
      <c r="F945" s="229" t="s">
        <v>19</v>
      </c>
      <c r="G945" s="229"/>
      <c r="H945" s="222">
        <v>16600</v>
      </c>
      <c r="I945" s="222">
        <v>16600</v>
      </c>
      <c r="J945" s="222">
        <v>16600</v>
      </c>
    </row>
    <row r="946" spans="1:10" s="167" customFormat="1" x14ac:dyDescent="0.2">
      <c r="A946" s="239" t="s">
        <v>649</v>
      </c>
      <c r="B946" s="248" t="s">
        <v>730</v>
      </c>
      <c r="C946" s="251">
        <v>51</v>
      </c>
      <c r="D946" s="207"/>
      <c r="E946" s="204">
        <v>313</v>
      </c>
      <c r="F946" s="232"/>
      <c r="G946" s="232"/>
      <c r="H946" s="247">
        <f t="shared" ref="H946:J946" si="711">H947</f>
        <v>3400</v>
      </c>
      <c r="I946" s="247">
        <f t="shared" si="711"/>
        <v>3400</v>
      </c>
      <c r="J946" s="247">
        <f t="shared" si="711"/>
        <v>3400</v>
      </c>
    </row>
    <row r="947" spans="1:10" s="167" customFormat="1" x14ac:dyDescent="0.2">
      <c r="A947" s="182" t="s">
        <v>649</v>
      </c>
      <c r="B947" s="160" t="s">
        <v>730</v>
      </c>
      <c r="C947" s="145">
        <v>51</v>
      </c>
      <c r="D947" s="146" t="s">
        <v>24</v>
      </c>
      <c r="E947" s="188">
        <v>3132</v>
      </c>
      <c r="F947" s="229" t="s">
        <v>280</v>
      </c>
      <c r="G947" s="229"/>
      <c r="H947" s="222">
        <v>3400</v>
      </c>
      <c r="I947" s="222">
        <v>3400</v>
      </c>
      <c r="J947" s="222">
        <v>3400</v>
      </c>
    </row>
    <row r="948" spans="1:10" s="224" customFormat="1" x14ac:dyDescent="0.2">
      <c r="A948" s="390" t="s">
        <v>649</v>
      </c>
      <c r="B948" s="303" t="s">
        <v>730</v>
      </c>
      <c r="C948" s="286">
        <v>51</v>
      </c>
      <c r="D948" s="286"/>
      <c r="E948" s="287">
        <v>32</v>
      </c>
      <c r="F948" s="288"/>
      <c r="G948" s="289"/>
      <c r="H948" s="290">
        <f t="shared" ref="H948" si="712">H949+H951</f>
        <v>34000</v>
      </c>
      <c r="I948" s="290">
        <f t="shared" ref="I948" si="713">I949+I951</f>
        <v>34000</v>
      </c>
      <c r="J948" s="290">
        <f t="shared" ref="J948" si="714">J949+J951</f>
        <v>34000</v>
      </c>
    </row>
    <row r="949" spans="1:10" s="224" customFormat="1" x14ac:dyDescent="0.2">
      <c r="A949" s="239" t="s">
        <v>649</v>
      </c>
      <c r="B949" s="248" t="s">
        <v>730</v>
      </c>
      <c r="C949" s="154">
        <v>51</v>
      </c>
      <c r="D949" s="181"/>
      <c r="E949" s="156">
        <v>321</v>
      </c>
      <c r="F949" s="226"/>
      <c r="G949" s="157"/>
      <c r="H949" s="158">
        <f t="shared" ref="H949:J949" si="715">H950</f>
        <v>12000</v>
      </c>
      <c r="I949" s="158">
        <f t="shared" si="715"/>
        <v>12000</v>
      </c>
      <c r="J949" s="158">
        <f t="shared" si="715"/>
        <v>12000</v>
      </c>
    </row>
    <row r="950" spans="1:10" s="224" customFormat="1" ht="15" x14ac:dyDescent="0.2">
      <c r="A950" s="182" t="s">
        <v>649</v>
      </c>
      <c r="B950" s="160" t="s">
        <v>730</v>
      </c>
      <c r="C950" s="161">
        <v>51</v>
      </c>
      <c r="D950" s="182" t="s">
        <v>24</v>
      </c>
      <c r="E950" s="163">
        <v>3211</v>
      </c>
      <c r="F950" s="227" t="s">
        <v>110</v>
      </c>
      <c r="G950" s="221"/>
      <c r="H950" s="222">
        <v>12000</v>
      </c>
      <c r="I950" s="222">
        <v>12000</v>
      </c>
      <c r="J950" s="222">
        <v>12000</v>
      </c>
    </row>
    <row r="951" spans="1:10" s="224" customFormat="1" x14ac:dyDescent="0.2">
      <c r="A951" s="239" t="s">
        <v>649</v>
      </c>
      <c r="B951" s="248" t="s">
        <v>730</v>
      </c>
      <c r="C951" s="238">
        <v>51</v>
      </c>
      <c r="D951" s="239"/>
      <c r="E951" s="240">
        <v>323</v>
      </c>
      <c r="F951" s="241"/>
      <c r="G951" s="242"/>
      <c r="H951" s="247">
        <f t="shared" ref="H951:J951" si="716">H952</f>
        <v>22000</v>
      </c>
      <c r="I951" s="247">
        <f t="shared" si="716"/>
        <v>22000</v>
      </c>
      <c r="J951" s="247">
        <f t="shared" si="716"/>
        <v>22000</v>
      </c>
    </row>
    <row r="952" spans="1:10" s="224" customFormat="1" ht="15" x14ac:dyDescent="0.2">
      <c r="A952" s="182" t="s">
        <v>649</v>
      </c>
      <c r="B952" s="160" t="s">
        <v>730</v>
      </c>
      <c r="C952" s="161">
        <v>51</v>
      </c>
      <c r="D952" s="182" t="s">
        <v>24</v>
      </c>
      <c r="E952" s="163">
        <v>3237</v>
      </c>
      <c r="F952" s="227" t="s">
        <v>36</v>
      </c>
      <c r="G952" s="221"/>
      <c r="H952" s="222">
        <v>22000</v>
      </c>
      <c r="I952" s="222">
        <v>22000</v>
      </c>
      <c r="J952" s="222">
        <v>22000</v>
      </c>
    </row>
    <row r="953" spans="1:10" s="167" customFormat="1" x14ac:dyDescent="0.2">
      <c r="A953" s="390" t="s">
        <v>649</v>
      </c>
      <c r="B953" s="303" t="s">
        <v>730</v>
      </c>
      <c r="C953" s="286">
        <v>559</v>
      </c>
      <c r="D953" s="286"/>
      <c r="E953" s="287">
        <v>31</v>
      </c>
      <c r="F953" s="288"/>
      <c r="G953" s="288"/>
      <c r="H953" s="290">
        <f t="shared" ref="H953:J953" si="717">H954+H956</f>
        <v>20000</v>
      </c>
      <c r="I953" s="290">
        <f t="shared" si="717"/>
        <v>20000</v>
      </c>
      <c r="J953" s="290">
        <f t="shared" si="717"/>
        <v>20000</v>
      </c>
    </row>
    <row r="954" spans="1:10" s="167" customFormat="1" x14ac:dyDescent="0.2">
      <c r="A954" s="239" t="s">
        <v>649</v>
      </c>
      <c r="B954" s="248" t="s">
        <v>730</v>
      </c>
      <c r="C954" s="169">
        <v>559</v>
      </c>
      <c r="D954" s="185"/>
      <c r="E954" s="187">
        <v>311</v>
      </c>
      <c r="F954" s="231"/>
      <c r="G954" s="231"/>
      <c r="H954" s="158">
        <f t="shared" ref="H954:J954" si="718">H955</f>
        <v>16600</v>
      </c>
      <c r="I954" s="158">
        <f t="shared" si="718"/>
        <v>16600</v>
      </c>
      <c r="J954" s="158">
        <f t="shared" si="718"/>
        <v>16600</v>
      </c>
    </row>
    <row r="955" spans="1:10" s="167" customFormat="1" x14ac:dyDescent="0.2">
      <c r="A955" s="182" t="s">
        <v>649</v>
      </c>
      <c r="B955" s="160" t="s">
        <v>730</v>
      </c>
      <c r="C955" s="145">
        <v>559</v>
      </c>
      <c r="D955" s="146" t="s">
        <v>24</v>
      </c>
      <c r="E955" s="188">
        <v>3111</v>
      </c>
      <c r="F955" s="229" t="s">
        <v>19</v>
      </c>
      <c r="G955" s="229"/>
      <c r="H955" s="222">
        <v>16600</v>
      </c>
      <c r="I955" s="222">
        <v>16600</v>
      </c>
      <c r="J955" s="222">
        <v>16600</v>
      </c>
    </row>
    <row r="956" spans="1:10" s="167" customFormat="1" x14ac:dyDescent="0.2">
      <c r="A956" s="239" t="s">
        <v>649</v>
      </c>
      <c r="B956" s="248" t="s">
        <v>730</v>
      </c>
      <c r="C956" s="251">
        <v>559</v>
      </c>
      <c r="D956" s="207"/>
      <c r="E956" s="204">
        <v>313</v>
      </c>
      <c r="F956" s="232"/>
      <c r="G956" s="232"/>
      <c r="H956" s="247">
        <f t="shared" ref="H956:J956" si="719">H957</f>
        <v>3400</v>
      </c>
      <c r="I956" s="247">
        <f t="shared" si="719"/>
        <v>3400</v>
      </c>
      <c r="J956" s="247">
        <f t="shared" si="719"/>
        <v>3400</v>
      </c>
    </row>
    <row r="957" spans="1:10" s="167" customFormat="1" x14ac:dyDescent="0.2">
      <c r="A957" s="182" t="s">
        <v>649</v>
      </c>
      <c r="B957" s="160" t="s">
        <v>730</v>
      </c>
      <c r="C957" s="145">
        <v>559</v>
      </c>
      <c r="D957" s="146" t="s">
        <v>24</v>
      </c>
      <c r="E957" s="188">
        <v>3132</v>
      </c>
      <c r="F957" s="229" t="s">
        <v>280</v>
      </c>
      <c r="G957" s="229"/>
      <c r="H957" s="222">
        <v>3400</v>
      </c>
      <c r="I957" s="222">
        <v>3400</v>
      </c>
      <c r="J957" s="222">
        <v>3400</v>
      </c>
    </row>
    <row r="958" spans="1:10" s="166" customFormat="1" x14ac:dyDescent="0.2">
      <c r="A958" s="390" t="s">
        <v>649</v>
      </c>
      <c r="B958" s="303" t="s">
        <v>730</v>
      </c>
      <c r="C958" s="286">
        <v>559</v>
      </c>
      <c r="D958" s="286"/>
      <c r="E958" s="287">
        <v>32</v>
      </c>
      <c r="F958" s="288"/>
      <c r="G958" s="289"/>
      <c r="H958" s="290">
        <f t="shared" ref="H958" si="720">H959+H961</f>
        <v>34000</v>
      </c>
      <c r="I958" s="290">
        <f t="shared" ref="I958" si="721">I959+I961</f>
        <v>34000</v>
      </c>
      <c r="J958" s="290">
        <f t="shared" ref="J958" si="722">J959+J961</f>
        <v>34000</v>
      </c>
    </row>
    <row r="959" spans="1:10" s="167" customFormat="1" x14ac:dyDescent="0.2">
      <c r="A959" s="239" t="s">
        <v>649</v>
      </c>
      <c r="B959" s="248" t="s">
        <v>730</v>
      </c>
      <c r="C959" s="154">
        <v>559</v>
      </c>
      <c r="D959" s="181"/>
      <c r="E959" s="156">
        <v>321</v>
      </c>
      <c r="F959" s="226"/>
      <c r="G959" s="157"/>
      <c r="H959" s="158">
        <f t="shared" ref="H959:J959" si="723">H960</f>
        <v>12000</v>
      </c>
      <c r="I959" s="158">
        <f t="shared" si="723"/>
        <v>12000</v>
      </c>
      <c r="J959" s="158">
        <f t="shared" si="723"/>
        <v>12000</v>
      </c>
    </row>
    <row r="960" spans="1:10" s="224" customFormat="1" ht="15" x14ac:dyDescent="0.2">
      <c r="A960" s="182" t="s">
        <v>649</v>
      </c>
      <c r="B960" s="160" t="s">
        <v>730</v>
      </c>
      <c r="C960" s="161">
        <v>559</v>
      </c>
      <c r="D960" s="182" t="s">
        <v>24</v>
      </c>
      <c r="E960" s="163">
        <v>3211</v>
      </c>
      <c r="F960" s="227" t="s">
        <v>110</v>
      </c>
      <c r="G960" s="221"/>
      <c r="H960" s="222">
        <v>12000</v>
      </c>
      <c r="I960" s="222">
        <v>12000</v>
      </c>
      <c r="J960" s="222">
        <v>12000</v>
      </c>
    </row>
    <row r="961" spans="1:10" s="244" customFormat="1" x14ac:dyDescent="0.2">
      <c r="A961" s="239" t="s">
        <v>649</v>
      </c>
      <c r="B961" s="248" t="s">
        <v>730</v>
      </c>
      <c r="C961" s="238">
        <v>559</v>
      </c>
      <c r="D961" s="239"/>
      <c r="E961" s="240">
        <v>323</v>
      </c>
      <c r="F961" s="241"/>
      <c r="G961" s="242"/>
      <c r="H961" s="247">
        <f t="shared" ref="H961:J961" si="724">H962</f>
        <v>22000</v>
      </c>
      <c r="I961" s="247">
        <f t="shared" si="724"/>
        <v>22000</v>
      </c>
      <c r="J961" s="247">
        <f t="shared" si="724"/>
        <v>22000</v>
      </c>
    </row>
    <row r="962" spans="1:10" s="224" customFormat="1" ht="15" x14ac:dyDescent="0.2">
      <c r="A962" s="182" t="s">
        <v>649</v>
      </c>
      <c r="B962" s="160" t="s">
        <v>730</v>
      </c>
      <c r="C962" s="161">
        <v>559</v>
      </c>
      <c r="D962" s="182" t="s">
        <v>24</v>
      </c>
      <c r="E962" s="163">
        <v>3237</v>
      </c>
      <c r="F962" s="227" t="s">
        <v>36</v>
      </c>
      <c r="G962" s="221"/>
      <c r="H962" s="222">
        <v>22000</v>
      </c>
      <c r="I962" s="222">
        <v>22000</v>
      </c>
      <c r="J962" s="222">
        <v>22000</v>
      </c>
    </row>
    <row r="963" spans="1:10" s="167" customFormat="1" ht="47.25" x14ac:dyDescent="0.2">
      <c r="A963" s="309" t="s">
        <v>649</v>
      </c>
      <c r="B963" s="296" t="s">
        <v>860</v>
      </c>
      <c r="C963" s="297"/>
      <c r="D963" s="309"/>
      <c r="E963" s="299"/>
      <c r="F963" s="310" t="s">
        <v>923</v>
      </c>
      <c r="G963" s="301" t="s">
        <v>693</v>
      </c>
      <c r="H963" s="302">
        <f>H964+H969+H974+H979</f>
        <v>546000</v>
      </c>
      <c r="I963" s="302">
        <f t="shared" ref="I963:J963" si="725">I964+I969+I974+I979</f>
        <v>546000</v>
      </c>
      <c r="J963" s="302">
        <f t="shared" si="725"/>
        <v>0</v>
      </c>
    </row>
    <row r="964" spans="1:10" s="167" customFormat="1" x14ac:dyDescent="0.2">
      <c r="A964" s="390" t="s">
        <v>649</v>
      </c>
      <c r="B964" s="303" t="s">
        <v>860</v>
      </c>
      <c r="C964" s="286">
        <v>12</v>
      </c>
      <c r="D964" s="286"/>
      <c r="E964" s="287">
        <v>31</v>
      </c>
      <c r="F964" s="288"/>
      <c r="G964" s="288"/>
      <c r="H964" s="290">
        <f t="shared" ref="H964:J964" si="726">H965+H967</f>
        <v>27000</v>
      </c>
      <c r="I964" s="290">
        <f t="shared" si="726"/>
        <v>27000</v>
      </c>
      <c r="J964" s="290">
        <f t="shared" si="726"/>
        <v>0</v>
      </c>
    </row>
    <row r="965" spans="1:10" s="167" customFormat="1" x14ac:dyDescent="0.2">
      <c r="A965" s="239" t="s">
        <v>649</v>
      </c>
      <c r="B965" s="248" t="s">
        <v>860</v>
      </c>
      <c r="C965" s="169">
        <v>12</v>
      </c>
      <c r="D965" s="185"/>
      <c r="E965" s="187">
        <v>311</v>
      </c>
      <c r="F965" s="231"/>
      <c r="G965" s="231"/>
      <c r="H965" s="158">
        <f t="shared" ref="H965:J965" si="727">H966</f>
        <v>23000</v>
      </c>
      <c r="I965" s="158">
        <f t="shared" si="727"/>
        <v>23000</v>
      </c>
      <c r="J965" s="158">
        <f t="shared" si="727"/>
        <v>0</v>
      </c>
    </row>
    <row r="966" spans="1:10" s="167" customFormat="1" x14ac:dyDescent="0.2">
      <c r="A966" s="182" t="s">
        <v>649</v>
      </c>
      <c r="B966" s="160" t="s">
        <v>860</v>
      </c>
      <c r="C966" s="145">
        <v>12</v>
      </c>
      <c r="D966" s="146" t="s">
        <v>24</v>
      </c>
      <c r="E966" s="188">
        <v>3111</v>
      </c>
      <c r="F966" s="229" t="s">
        <v>19</v>
      </c>
      <c r="G966" s="229"/>
      <c r="H966" s="222">
        <v>23000</v>
      </c>
      <c r="I966" s="222">
        <v>23000</v>
      </c>
      <c r="J966" s="245">
        <v>0</v>
      </c>
    </row>
    <row r="967" spans="1:10" s="167" customFormat="1" x14ac:dyDescent="0.2">
      <c r="A967" s="239" t="s">
        <v>649</v>
      </c>
      <c r="B967" s="248" t="s">
        <v>860</v>
      </c>
      <c r="C967" s="251">
        <v>12</v>
      </c>
      <c r="D967" s="207"/>
      <c r="E967" s="204">
        <v>313</v>
      </c>
      <c r="F967" s="232"/>
      <c r="G967" s="232"/>
      <c r="H967" s="247">
        <f t="shared" ref="H967:J967" si="728">H968</f>
        <v>4000</v>
      </c>
      <c r="I967" s="247">
        <f t="shared" si="728"/>
        <v>4000</v>
      </c>
      <c r="J967" s="247">
        <f t="shared" si="728"/>
        <v>0</v>
      </c>
    </row>
    <row r="968" spans="1:10" s="167" customFormat="1" x14ac:dyDescent="0.2">
      <c r="A968" s="182" t="s">
        <v>649</v>
      </c>
      <c r="B968" s="160" t="s">
        <v>860</v>
      </c>
      <c r="C968" s="145">
        <v>12</v>
      </c>
      <c r="D968" s="146" t="s">
        <v>24</v>
      </c>
      <c r="E968" s="188">
        <v>3132</v>
      </c>
      <c r="F968" s="229" t="s">
        <v>280</v>
      </c>
      <c r="G968" s="229"/>
      <c r="H968" s="222">
        <v>4000</v>
      </c>
      <c r="I968" s="222">
        <v>4000</v>
      </c>
      <c r="J968" s="245">
        <v>0</v>
      </c>
    </row>
    <row r="969" spans="1:10" s="167" customFormat="1" x14ac:dyDescent="0.2">
      <c r="A969" s="390" t="s">
        <v>649</v>
      </c>
      <c r="B969" s="303" t="s">
        <v>860</v>
      </c>
      <c r="C969" s="286">
        <v>12</v>
      </c>
      <c r="D969" s="286"/>
      <c r="E969" s="287">
        <v>32</v>
      </c>
      <c r="F969" s="288"/>
      <c r="G969" s="288"/>
      <c r="H969" s="290">
        <f t="shared" ref="H969:J969" si="729">H970+H972</f>
        <v>55000</v>
      </c>
      <c r="I969" s="290">
        <f t="shared" si="729"/>
        <v>55000</v>
      </c>
      <c r="J969" s="290">
        <f t="shared" si="729"/>
        <v>0</v>
      </c>
    </row>
    <row r="970" spans="1:10" s="167" customFormat="1" x14ac:dyDescent="0.2">
      <c r="A970" s="239" t="s">
        <v>649</v>
      </c>
      <c r="B970" s="248" t="s">
        <v>860</v>
      </c>
      <c r="C970" s="169">
        <v>12</v>
      </c>
      <c r="D970" s="185"/>
      <c r="E970" s="187">
        <v>321</v>
      </c>
      <c r="F970" s="231"/>
      <c r="G970" s="231"/>
      <c r="H970" s="158">
        <f t="shared" ref="H970:J970" si="730">H971</f>
        <v>7000</v>
      </c>
      <c r="I970" s="158">
        <f t="shared" si="730"/>
        <v>7000</v>
      </c>
      <c r="J970" s="158">
        <f t="shared" si="730"/>
        <v>0</v>
      </c>
    </row>
    <row r="971" spans="1:10" s="167" customFormat="1" x14ac:dyDescent="0.2">
      <c r="A971" s="182" t="s">
        <v>649</v>
      </c>
      <c r="B971" s="160" t="s">
        <v>860</v>
      </c>
      <c r="C971" s="145">
        <v>12</v>
      </c>
      <c r="D971" s="146" t="s">
        <v>24</v>
      </c>
      <c r="E971" s="188">
        <v>3211</v>
      </c>
      <c r="F971" s="229" t="s">
        <v>110</v>
      </c>
      <c r="G971" s="229"/>
      <c r="H971" s="222">
        <v>7000</v>
      </c>
      <c r="I971" s="222">
        <v>7000</v>
      </c>
      <c r="J971" s="245">
        <v>0</v>
      </c>
    </row>
    <row r="972" spans="1:10" s="167" customFormat="1" x14ac:dyDescent="0.2">
      <c r="A972" s="239" t="s">
        <v>649</v>
      </c>
      <c r="B972" s="248" t="s">
        <v>860</v>
      </c>
      <c r="C972" s="251">
        <v>12</v>
      </c>
      <c r="D972" s="207"/>
      <c r="E972" s="204">
        <v>323</v>
      </c>
      <c r="F972" s="232"/>
      <c r="G972" s="232"/>
      <c r="H972" s="247">
        <f t="shared" ref="H972:J972" si="731">H973</f>
        <v>48000</v>
      </c>
      <c r="I972" s="247">
        <f t="shared" si="731"/>
        <v>48000</v>
      </c>
      <c r="J972" s="247">
        <f t="shared" si="731"/>
        <v>0</v>
      </c>
    </row>
    <row r="973" spans="1:10" s="167" customFormat="1" x14ac:dyDescent="0.2">
      <c r="A973" s="182" t="s">
        <v>649</v>
      </c>
      <c r="B973" s="160" t="s">
        <v>860</v>
      </c>
      <c r="C973" s="145">
        <v>12</v>
      </c>
      <c r="D973" s="146" t="s">
        <v>24</v>
      </c>
      <c r="E973" s="188">
        <v>3237</v>
      </c>
      <c r="F973" s="229" t="s">
        <v>36</v>
      </c>
      <c r="G973" s="229"/>
      <c r="H973" s="222">
        <v>48000</v>
      </c>
      <c r="I973" s="222">
        <v>48000</v>
      </c>
      <c r="J973" s="245">
        <v>0</v>
      </c>
    </row>
    <row r="974" spans="1:10" s="167" customFormat="1" x14ac:dyDescent="0.2">
      <c r="A974" s="390" t="s">
        <v>649</v>
      </c>
      <c r="B974" s="303" t="s">
        <v>860</v>
      </c>
      <c r="C974" s="286">
        <v>559</v>
      </c>
      <c r="D974" s="286"/>
      <c r="E974" s="287">
        <v>31</v>
      </c>
      <c r="F974" s="288"/>
      <c r="G974" s="288"/>
      <c r="H974" s="290">
        <f t="shared" ref="H974:J974" si="732">H975+H977</f>
        <v>153000</v>
      </c>
      <c r="I974" s="290">
        <f t="shared" si="732"/>
        <v>153000</v>
      </c>
      <c r="J974" s="290">
        <f t="shared" si="732"/>
        <v>0</v>
      </c>
    </row>
    <row r="975" spans="1:10" s="167" customFormat="1" x14ac:dyDescent="0.2">
      <c r="A975" s="239" t="s">
        <v>649</v>
      </c>
      <c r="B975" s="248" t="s">
        <v>860</v>
      </c>
      <c r="C975" s="169">
        <v>559</v>
      </c>
      <c r="D975" s="185"/>
      <c r="E975" s="187">
        <v>311</v>
      </c>
      <c r="F975" s="231"/>
      <c r="G975" s="231"/>
      <c r="H975" s="158">
        <f t="shared" ref="H975:J975" si="733">H976</f>
        <v>130000</v>
      </c>
      <c r="I975" s="158">
        <f t="shared" si="733"/>
        <v>130000</v>
      </c>
      <c r="J975" s="158">
        <f t="shared" si="733"/>
        <v>0</v>
      </c>
    </row>
    <row r="976" spans="1:10" s="167" customFormat="1" x14ac:dyDescent="0.2">
      <c r="A976" s="182" t="s">
        <v>649</v>
      </c>
      <c r="B976" s="160" t="s">
        <v>860</v>
      </c>
      <c r="C976" s="145">
        <v>559</v>
      </c>
      <c r="D976" s="146" t="s">
        <v>24</v>
      </c>
      <c r="E976" s="188">
        <v>3111</v>
      </c>
      <c r="F976" s="229" t="s">
        <v>19</v>
      </c>
      <c r="G976" s="229"/>
      <c r="H976" s="222">
        <v>130000</v>
      </c>
      <c r="I976" s="222">
        <v>130000</v>
      </c>
      <c r="J976" s="245">
        <v>0</v>
      </c>
    </row>
    <row r="977" spans="1:10" s="167" customFormat="1" x14ac:dyDescent="0.2">
      <c r="A977" s="239" t="s">
        <v>649</v>
      </c>
      <c r="B977" s="248" t="s">
        <v>860</v>
      </c>
      <c r="C977" s="251">
        <v>559</v>
      </c>
      <c r="D977" s="207"/>
      <c r="E977" s="204">
        <v>313</v>
      </c>
      <c r="F977" s="232"/>
      <c r="G977" s="232"/>
      <c r="H977" s="247">
        <f t="shared" ref="H977:J977" si="734">H978</f>
        <v>23000</v>
      </c>
      <c r="I977" s="247">
        <f t="shared" si="734"/>
        <v>23000</v>
      </c>
      <c r="J977" s="247">
        <f t="shared" si="734"/>
        <v>0</v>
      </c>
    </row>
    <row r="978" spans="1:10" s="167" customFormat="1" x14ac:dyDescent="0.2">
      <c r="A978" s="182" t="s">
        <v>649</v>
      </c>
      <c r="B978" s="160" t="s">
        <v>860</v>
      </c>
      <c r="C978" s="145">
        <v>559</v>
      </c>
      <c r="D978" s="146" t="s">
        <v>24</v>
      </c>
      <c r="E978" s="188">
        <v>3132</v>
      </c>
      <c r="F978" s="229" t="s">
        <v>280</v>
      </c>
      <c r="G978" s="229"/>
      <c r="H978" s="222">
        <v>23000</v>
      </c>
      <c r="I978" s="222">
        <v>23000</v>
      </c>
      <c r="J978" s="245">
        <v>0</v>
      </c>
    </row>
    <row r="979" spans="1:10" s="167" customFormat="1" x14ac:dyDescent="0.2">
      <c r="A979" s="390" t="s">
        <v>649</v>
      </c>
      <c r="B979" s="303" t="s">
        <v>860</v>
      </c>
      <c r="C979" s="286">
        <v>559</v>
      </c>
      <c r="D979" s="286"/>
      <c r="E979" s="287">
        <v>32</v>
      </c>
      <c r="F979" s="288"/>
      <c r="G979" s="288"/>
      <c r="H979" s="290">
        <f t="shared" ref="H979:J979" si="735">H980+H982</f>
        <v>311000</v>
      </c>
      <c r="I979" s="290">
        <f t="shared" si="735"/>
        <v>311000</v>
      </c>
      <c r="J979" s="290">
        <f t="shared" si="735"/>
        <v>0</v>
      </c>
    </row>
    <row r="980" spans="1:10" s="167" customFormat="1" x14ac:dyDescent="0.2">
      <c r="A980" s="239" t="s">
        <v>649</v>
      </c>
      <c r="B980" s="248" t="s">
        <v>860</v>
      </c>
      <c r="C980" s="169">
        <v>559</v>
      </c>
      <c r="D980" s="185"/>
      <c r="E980" s="187">
        <v>321</v>
      </c>
      <c r="F980" s="231"/>
      <c r="G980" s="231"/>
      <c r="H980" s="158">
        <f t="shared" ref="H980:J980" si="736">H981</f>
        <v>38000</v>
      </c>
      <c r="I980" s="158">
        <f t="shared" si="736"/>
        <v>38000</v>
      </c>
      <c r="J980" s="158">
        <f t="shared" si="736"/>
        <v>0</v>
      </c>
    </row>
    <row r="981" spans="1:10" s="167" customFormat="1" x14ac:dyDescent="0.2">
      <c r="A981" s="182" t="s">
        <v>649</v>
      </c>
      <c r="B981" s="160" t="s">
        <v>860</v>
      </c>
      <c r="C981" s="145">
        <v>559</v>
      </c>
      <c r="D981" s="146" t="s">
        <v>24</v>
      </c>
      <c r="E981" s="188">
        <v>3211</v>
      </c>
      <c r="F981" s="229" t="s">
        <v>110</v>
      </c>
      <c r="G981" s="229"/>
      <c r="H981" s="222">
        <v>38000</v>
      </c>
      <c r="I981" s="222">
        <v>38000</v>
      </c>
      <c r="J981" s="245">
        <v>0</v>
      </c>
    </row>
    <row r="982" spans="1:10" s="167" customFormat="1" x14ac:dyDescent="0.2">
      <c r="A982" s="239" t="s">
        <v>649</v>
      </c>
      <c r="B982" s="248" t="s">
        <v>860</v>
      </c>
      <c r="C982" s="251">
        <v>559</v>
      </c>
      <c r="D982" s="207"/>
      <c r="E982" s="204">
        <v>323</v>
      </c>
      <c r="F982" s="232"/>
      <c r="G982" s="232"/>
      <c r="H982" s="247">
        <f t="shared" ref="H982:J982" si="737">H983</f>
        <v>273000</v>
      </c>
      <c r="I982" s="247">
        <f t="shared" si="737"/>
        <v>273000</v>
      </c>
      <c r="J982" s="247">
        <f t="shared" si="737"/>
        <v>0</v>
      </c>
    </row>
    <row r="983" spans="1:10" s="167" customFormat="1" x14ac:dyDescent="0.2">
      <c r="A983" s="182" t="s">
        <v>649</v>
      </c>
      <c r="B983" s="160" t="s">
        <v>860</v>
      </c>
      <c r="C983" s="145">
        <v>559</v>
      </c>
      <c r="D983" s="146" t="s">
        <v>24</v>
      </c>
      <c r="E983" s="188">
        <v>3237</v>
      </c>
      <c r="F983" s="229" t="s">
        <v>36</v>
      </c>
      <c r="G983" s="229"/>
      <c r="H983" s="222">
        <v>273000</v>
      </c>
      <c r="I983" s="222">
        <v>273000</v>
      </c>
      <c r="J983" s="245">
        <v>0</v>
      </c>
    </row>
    <row r="984" spans="1:10" s="167" customFormat="1" ht="45" x14ac:dyDescent="0.2">
      <c r="A984" s="309" t="s">
        <v>649</v>
      </c>
      <c r="B984" s="296" t="s">
        <v>919</v>
      </c>
      <c r="C984" s="297"/>
      <c r="D984" s="309"/>
      <c r="E984" s="299"/>
      <c r="F984" s="310" t="s">
        <v>920</v>
      </c>
      <c r="G984" s="301" t="s">
        <v>694</v>
      </c>
      <c r="H984" s="302">
        <f>H985</f>
        <v>32000000</v>
      </c>
      <c r="I984" s="302">
        <f t="shared" ref="I984:J984" si="738">I985</f>
        <v>20000000</v>
      </c>
      <c r="J984" s="302">
        <f t="shared" si="738"/>
        <v>20000000</v>
      </c>
    </row>
    <row r="985" spans="1:10" s="167" customFormat="1" x14ac:dyDescent="0.2">
      <c r="A985" s="390" t="s">
        <v>649</v>
      </c>
      <c r="B985" s="303" t="s">
        <v>919</v>
      </c>
      <c r="C985" s="286">
        <v>11</v>
      </c>
      <c r="D985" s="357"/>
      <c r="E985" s="287">
        <v>36</v>
      </c>
      <c r="F985" s="288"/>
      <c r="G985" s="289"/>
      <c r="H985" s="290">
        <f>H986</f>
        <v>32000000</v>
      </c>
      <c r="I985" s="290">
        <f t="shared" ref="I985:J985" si="739">I986</f>
        <v>20000000</v>
      </c>
      <c r="J985" s="290">
        <f t="shared" si="739"/>
        <v>20000000</v>
      </c>
    </row>
    <row r="986" spans="1:10" s="167" customFormat="1" x14ac:dyDescent="0.2">
      <c r="A986" s="239" t="s">
        <v>649</v>
      </c>
      <c r="B986" s="248" t="s">
        <v>919</v>
      </c>
      <c r="C986" s="169">
        <v>11</v>
      </c>
      <c r="D986" s="185"/>
      <c r="E986" s="187">
        <v>363</v>
      </c>
      <c r="F986" s="231"/>
      <c r="G986" s="157"/>
      <c r="H986" s="158">
        <f>H987</f>
        <v>32000000</v>
      </c>
      <c r="I986" s="158">
        <f t="shared" ref="I986:J986" si="740">I987</f>
        <v>20000000</v>
      </c>
      <c r="J986" s="158">
        <f t="shared" si="740"/>
        <v>20000000</v>
      </c>
    </row>
    <row r="987" spans="1:10" s="167" customFormat="1" x14ac:dyDescent="0.2">
      <c r="A987" s="182" t="s">
        <v>649</v>
      </c>
      <c r="B987" s="160" t="s">
        <v>919</v>
      </c>
      <c r="C987" s="145">
        <v>11</v>
      </c>
      <c r="D987" s="182" t="s">
        <v>27</v>
      </c>
      <c r="E987" s="188">
        <v>3632</v>
      </c>
      <c r="F987" s="229" t="s">
        <v>244</v>
      </c>
      <c r="G987" s="221"/>
      <c r="H987" s="223">
        <v>32000000</v>
      </c>
      <c r="I987" s="222">
        <v>20000000</v>
      </c>
      <c r="J987" s="222">
        <v>20000000</v>
      </c>
    </row>
    <row r="988" spans="1:10" s="152" customFormat="1" x14ac:dyDescent="0.2">
      <c r="A988" s="402" t="s">
        <v>649</v>
      </c>
      <c r="B988" s="427" t="s">
        <v>384</v>
      </c>
      <c r="C988" s="427"/>
      <c r="D988" s="427"/>
      <c r="E988" s="427"/>
      <c r="F988" s="427"/>
      <c r="G988" s="180"/>
      <c r="H988" s="151">
        <f>H989+H997+H1003+H1010+H1016+H1020+H1027+H1036+H1043</f>
        <v>214870000</v>
      </c>
      <c r="I988" s="151">
        <f t="shared" ref="I988:J988" si="741">I989+I997+I1003+I1010+I1016+I1020+I1027+I1036+I1043</f>
        <v>305870000</v>
      </c>
      <c r="J988" s="151">
        <f t="shared" si="741"/>
        <v>307535000</v>
      </c>
    </row>
    <row r="989" spans="1:10" ht="47.25" x14ac:dyDescent="0.2">
      <c r="A989" s="391" t="s">
        <v>649</v>
      </c>
      <c r="B989" s="297" t="s">
        <v>15</v>
      </c>
      <c r="C989" s="297"/>
      <c r="D989" s="297"/>
      <c r="E989" s="298"/>
      <c r="F989" s="300" t="s">
        <v>326</v>
      </c>
      <c r="G989" s="301" t="s">
        <v>643</v>
      </c>
      <c r="H989" s="302">
        <f t="shared" ref="H989:J989" si="742">H990</f>
        <v>1100000</v>
      </c>
      <c r="I989" s="302">
        <f t="shared" si="742"/>
        <v>1100000</v>
      </c>
      <c r="J989" s="302">
        <f t="shared" si="742"/>
        <v>1100000</v>
      </c>
    </row>
    <row r="990" spans="1:10" x14ac:dyDescent="0.2">
      <c r="A990" s="390" t="s">
        <v>649</v>
      </c>
      <c r="B990" s="303" t="s">
        <v>15</v>
      </c>
      <c r="C990" s="286">
        <v>11</v>
      </c>
      <c r="D990" s="286"/>
      <c r="E990" s="287">
        <v>32</v>
      </c>
      <c r="F990" s="288"/>
      <c r="G990" s="289"/>
      <c r="H990" s="290">
        <f t="shared" ref="H990" si="743">H991+H994</f>
        <v>1100000</v>
      </c>
      <c r="I990" s="290">
        <f t="shared" ref="I990" si="744">I991+I994</f>
        <v>1100000</v>
      </c>
      <c r="J990" s="290">
        <f t="shared" ref="J990" si="745">J991+J994</f>
        <v>1100000</v>
      </c>
    </row>
    <row r="991" spans="1:10" s="152" customFormat="1" x14ac:dyDescent="0.2">
      <c r="A991" s="181" t="s">
        <v>649</v>
      </c>
      <c r="B991" s="153" t="s">
        <v>15</v>
      </c>
      <c r="C991" s="154">
        <v>11</v>
      </c>
      <c r="D991" s="181"/>
      <c r="E991" s="156">
        <v>323</v>
      </c>
      <c r="F991" s="226"/>
      <c r="G991" s="157"/>
      <c r="H991" s="158">
        <f t="shared" ref="H991" si="746">SUM(H992:H993)</f>
        <v>190000</v>
      </c>
      <c r="I991" s="158">
        <f t="shared" ref="I991" si="747">SUM(I992:I993)</f>
        <v>190000</v>
      </c>
      <c r="J991" s="158">
        <f t="shared" ref="J991" si="748">SUM(J992:J993)</f>
        <v>190000</v>
      </c>
    </row>
    <row r="992" spans="1:10" s="224" customFormat="1" ht="15" x14ac:dyDescent="0.2">
      <c r="A992" s="182" t="s">
        <v>649</v>
      </c>
      <c r="B992" s="160" t="s">
        <v>15</v>
      </c>
      <c r="C992" s="161">
        <v>11</v>
      </c>
      <c r="D992" s="182" t="s">
        <v>23</v>
      </c>
      <c r="E992" s="163">
        <v>3231</v>
      </c>
      <c r="F992" s="227" t="s">
        <v>117</v>
      </c>
      <c r="G992" s="221"/>
      <c r="H992" s="223">
        <v>100000</v>
      </c>
      <c r="I992" s="245">
        <v>100000</v>
      </c>
      <c r="J992" s="245">
        <v>100000</v>
      </c>
    </row>
    <row r="993" spans="1:10" s="244" customFormat="1" x14ac:dyDescent="0.2">
      <c r="A993" s="182" t="s">
        <v>649</v>
      </c>
      <c r="B993" s="160" t="s">
        <v>15</v>
      </c>
      <c r="C993" s="161">
        <v>11</v>
      </c>
      <c r="D993" s="182" t="s">
        <v>23</v>
      </c>
      <c r="E993" s="163">
        <v>3237</v>
      </c>
      <c r="F993" s="227" t="s">
        <v>36</v>
      </c>
      <c r="G993" s="221"/>
      <c r="H993" s="223">
        <v>90000</v>
      </c>
      <c r="I993" s="245">
        <v>90000</v>
      </c>
      <c r="J993" s="245">
        <v>90000</v>
      </c>
    </row>
    <row r="994" spans="1:10" s="152" customFormat="1" x14ac:dyDescent="0.2">
      <c r="A994" s="181" t="s">
        <v>649</v>
      </c>
      <c r="B994" s="153" t="s">
        <v>15</v>
      </c>
      <c r="C994" s="154">
        <v>11</v>
      </c>
      <c r="D994" s="181"/>
      <c r="E994" s="156">
        <v>329</v>
      </c>
      <c r="F994" s="226"/>
      <c r="G994" s="157"/>
      <c r="H994" s="158">
        <f t="shared" ref="H994" si="749">SUM(H995:H996)</f>
        <v>910000</v>
      </c>
      <c r="I994" s="158">
        <f t="shared" ref="I994" si="750">SUM(I995:I996)</f>
        <v>910000</v>
      </c>
      <c r="J994" s="158">
        <f t="shared" ref="J994" si="751">SUM(J995:J996)</f>
        <v>910000</v>
      </c>
    </row>
    <row r="995" spans="1:10" s="244" customFormat="1" ht="30" x14ac:dyDescent="0.2">
      <c r="A995" s="182" t="s">
        <v>649</v>
      </c>
      <c r="B995" s="160" t="s">
        <v>15</v>
      </c>
      <c r="C995" s="161">
        <v>11</v>
      </c>
      <c r="D995" s="182" t="s">
        <v>23</v>
      </c>
      <c r="E995" s="163">
        <v>3291</v>
      </c>
      <c r="F995" s="227" t="s">
        <v>152</v>
      </c>
      <c r="G995" s="221"/>
      <c r="H995" s="245">
        <v>60000</v>
      </c>
      <c r="I995" s="245">
        <v>60000</v>
      </c>
      <c r="J995" s="245">
        <v>60000</v>
      </c>
    </row>
    <row r="996" spans="1:10" s="224" customFormat="1" ht="15" x14ac:dyDescent="0.2">
      <c r="A996" s="182" t="s">
        <v>649</v>
      </c>
      <c r="B996" s="160" t="s">
        <v>15</v>
      </c>
      <c r="C996" s="161">
        <v>11</v>
      </c>
      <c r="D996" s="182" t="s">
        <v>23</v>
      </c>
      <c r="E996" s="163">
        <v>3294</v>
      </c>
      <c r="F996" s="227" t="s">
        <v>611</v>
      </c>
      <c r="G996" s="221"/>
      <c r="H996" s="245">
        <v>850000</v>
      </c>
      <c r="I996" s="245">
        <v>850000</v>
      </c>
      <c r="J996" s="245">
        <v>850000</v>
      </c>
    </row>
    <row r="997" spans="1:10" ht="33.75" x14ac:dyDescent="0.2">
      <c r="A997" s="391" t="s">
        <v>649</v>
      </c>
      <c r="B997" s="297" t="s">
        <v>9</v>
      </c>
      <c r="C997" s="297"/>
      <c r="D997" s="297"/>
      <c r="E997" s="298"/>
      <c r="F997" s="300" t="s">
        <v>10</v>
      </c>
      <c r="G997" s="301" t="s">
        <v>643</v>
      </c>
      <c r="H997" s="302">
        <f t="shared" ref="H997:J997" si="752">H998</f>
        <v>300000</v>
      </c>
      <c r="I997" s="302">
        <f t="shared" si="752"/>
        <v>500000</v>
      </c>
      <c r="J997" s="302">
        <f t="shared" si="752"/>
        <v>500000</v>
      </c>
    </row>
    <row r="998" spans="1:10" x14ac:dyDescent="0.2">
      <c r="A998" s="390" t="s">
        <v>649</v>
      </c>
      <c r="B998" s="303" t="s">
        <v>9</v>
      </c>
      <c r="C998" s="286">
        <v>11</v>
      </c>
      <c r="D998" s="286"/>
      <c r="E998" s="287">
        <v>38</v>
      </c>
      <c r="F998" s="288"/>
      <c r="G998" s="289"/>
      <c r="H998" s="290">
        <f t="shared" ref="H998" si="753">H999+H1001</f>
        <v>300000</v>
      </c>
      <c r="I998" s="290">
        <f t="shared" ref="I998" si="754">I999+I1001</f>
        <v>500000</v>
      </c>
      <c r="J998" s="290">
        <f t="shared" ref="J998" si="755">J999+J1001</f>
        <v>500000</v>
      </c>
    </row>
    <row r="999" spans="1:10" s="152" customFormat="1" x14ac:dyDescent="0.2">
      <c r="A999" s="181" t="s">
        <v>649</v>
      </c>
      <c r="B999" s="153" t="s">
        <v>9</v>
      </c>
      <c r="C999" s="154">
        <v>11</v>
      </c>
      <c r="D999" s="155"/>
      <c r="E999" s="156">
        <v>381</v>
      </c>
      <c r="F999" s="226"/>
      <c r="G999" s="157"/>
      <c r="H999" s="158">
        <f t="shared" ref="H999:J999" si="756">SUM(H1000)</f>
        <v>200000</v>
      </c>
      <c r="I999" s="158">
        <f t="shared" si="756"/>
        <v>200000</v>
      </c>
      <c r="J999" s="158">
        <f t="shared" si="756"/>
        <v>200000</v>
      </c>
    </row>
    <row r="1000" spans="1:10" s="224" customFormat="1" ht="15" x14ac:dyDescent="0.2">
      <c r="A1000" s="182" t="s">
        <v>649</v>
      </c>
      <c r="B1000" s="160" t="s">
        <v>9</v>
      </c>
      <c r="C1000" s="161">
        <v>11</v>
      </c>
      <c r="D1000" s="162" t="s">
        <v>18</v>
      </c>
      <c r="E1000" s="163">
        <v>3811</v>
      </c>
      <c r="F1000" s="227" t="s">
        <v>141</v>
      </c>
      <c r="G1000" s="221"/>
      <c r="H1000" s="245">
        <v>200000</v>
      </c>
      <c r="I1000" s="245">
        <v>200000</v>
      </c>
      <c r="J1000" s="245">
        <v>200000</v>
      </c>
    </row>
    <row r="1001" spans="1:10" s="152" customFormat="1" x14ac:dyDescent="0.2">
      <c r="A1001" s="181" t="s">
        <v>649</v>
      </c>
      <c r="B1001" s="153" t="s">
        <v>9</v>
      </c>
      <c r="C1001" s="154">
        <v>11</v>
      </c>
      <c r="D1001" s="155"/>
      <c r="E1001" s="156">
        <v>382</v>
      </c>
      <c r="F1001" s="226"/>
      <c r="G1001" s="157"/>
      <c r="H1001" s="158">
        <f t="shared" ref="H1001:J1001" si="757">SUM(H1002)</f>
        <v>100000</v>
      </c>
      <c r="I1001" s="158">
        <f t="shared" si="757"/>
        <v>300000</v>
      </c>
      <c r="J1001" s="158">
        <f t="shared" si="757"/>
        <v>300000</v>
      </c>
    </row>
    <row r="1002" spans="1:10" s="224" customFormat="1" ht="30" x14ac:dyDescent="0.2">
      <c r="A1002" s="182" t="s">
        <v>649</v>
      </c>
      <c r="B1002" s="160" t="s">
        <v>9</v>
      </c>
      <c r="C1002" s="161">
        <v>11</v>
      </c>
      <c r="D1002" s="162" t="s">
        <v>18</v>
      </c>
      <c r="E1002" s="163">
        <v>3821</v>
      </c>
      <c r="F1002" s="227" t="s">
        <v>38</v>
      </c>
      <c r="G1002" s="221"/>
      <c r="H1002" s="245">
        <v>100000</v>
      </c>
      <c r="I1002" s="245">
        <v>300000</v>
      </c>
      <c r="J1002" s="245">
        <v>300000</v>
      </c>
    </row>
    <row r="1003" spans="1:10" s="166" customFormat="1" ht="33.75" x14ac:dyDescent="0.2">
      <c r="A1003" s="391" t="s">
        <v>649</v>
      </c>
      <c r="B1003" s="297" t="s">
        <v>7</v>
      </c>
      <c r="C1003" s="297"/>
      <c r="D1003" s="297"/>
      <c r="E1003" s="298"/>
      <c r="F1003" s="300" t="s">
        <v>5</v>
      </c>
      <c r="G1003" s="301" t="s">
        <v>643</v>
      </c>
      <c r="H1003" s="302">
        <f t="shared" ref="H1003" si="758">H1004+H1007</f>
        <v>17400000</v>
      </c>
      <c r="I1003" s="302">
        <f t="shared" ref="I1003" si="759">I1004+I1007</f>
        <v>46350000</v>
      </c>
      <c r="J1003" s="302">
        <f t="shared" ref="J1003" si="760">J1004+J1007</f>
        <v>46300000</v>
      </c>
    </row>
    <row r="1004" spans="1:10" s="166" customFormat="1" x14ac:dyDescent="0.2">
      <c r="A1004" s="390" t="s">
        <v>649</v>
      </c>
      <c r="B1004" s="303" t="s">
        <v>7</v>
      </c>
      <c r="C1004" s="286">
        <v>11</v>
      </c>
      <c r="D1004" s="286"/>
      <c r="E1004" s="287">
        <v>35</v>
      </c>
      <c r="F1004" s="288"/>
      <c r="G1004" s="289"/>
      <c r="H1004" s="290">
        <f t="shared" ref="H1004:J1004" si="761">H1005</f>
        <v>6400000</v>
      </c>
      <c r="I1004" s="290">
        <f t="shared" si="761"/>
        <v>6350000</v>
      </c>
      <c r="J1004" s="290">
        <f t="shared" si="761"/>
        <v>6300000</v>
      </c>
    </row>
    <row r="1005" spans="1:10" s="167" customFormat="1" x14ac:dyDescent="0.2">
      <c r="A1005" s="181" t="s">
        <v>649</v>
      </c>
      <c r="B1005" s="153" t="s">
        <v>7</v>
      </c>
      <c r="C1005" s="154">
        <v>11</v>
      </c>
      <c r="D1005" s="181"/>
      <c r="E1005" s="156">
        <v>351</v>
      </c>
      <c r="F1005" s="226"/>
      <c r="G1005" s="157"/>
      <c r="H1005" s="158">
        <f t="shared" ref="H1005:J1005" si="762">SUM(H1006)</f>
        <v>6400000</v>
      </c>
      <c r="I1005" s="158">
        <f t="shared" si="762"/>
        <v>6350000</v>
      </c>
      <c r="J1005" s="158">
        <f t="shared" si="762"/>
        <v>6300000</v>
      </c>
    </row>
    <row r="1006" spans="1:10" s="224" customFormat="1" ht="30" x14ac:dyDescent="0.2">
      <c r="A1006" s="182" t="s">
        <v>649</v>
      </c>
      <c r="B1006" s="160" t="s">
        <v>7</v>
      </c>
      <c r="C1006" s="161">
        <v>11</v>
      </c>
      <c r="D1006" s="182" t="s">
        <v>23</v>
      </c>
      <c r="E1006" s="163">
        <v>3512</v>
      </c>
      <c r="F1006" s="227" t="s">
        <v>140</v>
      </c>
      <c r="G1006" s="221"/>
      <c r="H1006" s="223">
        <v>6400000</v>
      </c>
      <c r="I1006" s="245">
        <v>6350000</v>
      </c>
      <c r="J1006" s="245">
        <v>6300000</v>
      </c>
    </row>
    <row r="1007" spans="1:10" s="166" customFormat="1" x14ac:dyDescent="0.2">
      <c r="A1007" s="390" t="s">
        <v>649</v>
      </c>
      <c r="B1007" s="303" t="s">
        <v>7</v>
      </c>
      <c r="C1007" s="286">
        <v>11</v>
      </c>
      <c r="D1007" s="286"/>
      <c r="E1007" s="287">
        <v>38</v>
      </c>
      <c r="F1007" s="288"/>
      <c r="G1007" s="289"/>
      <c r="H1007" s="290">
        <f t="shared" ref="H1007:J1007" si="763">H1008</f>
        <v>11000000</v>
      </c>
      <c r="I1007" s="290">
        <f t="shared" si="763"/>
        <v>40000000</v>
      </c>
      <c r="J1007" s="290">
        <f t="shared" si="763"/>
        <v>40000000</v>
      </c>
    </row>
    <row r="1008" spans="1:10" s="167" customFormat="1" x14ac:dyDescent="0.2">
      <c r="A1008" s="181" t="s">
        <v>649</v>
      </c>
      <c r="B1008" s="153" t="s">
        <v>7</v>
      </c>
      <c r="C1008" s="154">
        <v>11</v>
      </c>
      <c r="D1008" s="181"/>
      <c r="E1008" s="156">
        <v>386</v>
      </c>
      <c r="F1008" s="226"/>
      <c r="G1008" s="157"/>
      <c r="H1008" s="158">
        <f t="shared" ref="H1008:J1008" si="764">SUM(H1009)</f>
        <v>11000000</v>
      </c>
      <c r="I1008" s="158">
        <f t="shared" si="764"/>
        <v>40000000</v>
      </c>
      <c r="J1008" s="158">
        <f t="shared" si="764"/>
        <v>40000000</v>
      </c>
    </row>
    <row r="1009" spans="1:10" s="224" customFormat="1" ht="45" x14ac:dyDescent="0.2">
      <c r="A1009" s="182" t="s">
        <v>649</v>
      </c>
      <c r="B1009" s="160" t="s">
        <v>7</v>
      </c>
      <c r="C1009" s="161">
        <v>11</v>
      </c>
      <c r="D1009" s="182" t="s">
        <v>23</v>
      </c>
      <c r="E1009" s="163">
        <v>3861</v>
      </c>
      <c r="F1009" s="227" t="s">
        <v>282</v>
      </c>
      <c r="G1009" s="221"/>
      <c r="H1009" s="223">
        <v>11000000</v>
      </c>
      <c r="I1009" s="245">
        <v>40000000</v>
      </c>
      <c r="J1009" s="245">
        <v>40000000</v>
      </c>
    </row>
    <row r="1010" spans="1:10" s="152" customFormat="1" ht="33.75" x14ac:dyDescent="0.2">
      <c r="A1010" s="391" t="s">
        <v>649</v>
      </c>
      <c r="B1010" s="297" t="s">
        <v>171</v>
      </c>
      <c r="C1010" s="297"/>
      <c r="D1010" s="297"/>
      <c r="E1010" s="298"/>
      <c r="F1010" s="300" t="s">
        <v>54</v>
      </c>
      <c r="G1010" s="301" t="s">
        <v>643</v>
      </c>
      <c r="H1010" s="302">
        <f t="shared" ref="H1010:J1010" si="765">H1011</f>
        <v>107000000</v>
      </c>
      <c r="I1010" s="302">
        <f t="shared" si="765"/>
        <v>146000000</v>
      </c>
      <c r="J1010" s="302">
        <f t="shared" si="765"/>
        <v>146000000</v>
      </c>
    </row>
    <row r="1011" spans="1:10" s="152" customFormat="1" x14ac:dyDescent="0.2">
      <c r="A1011" s="390" t="s">
        <v>649</v>
      </c>
      <c r="B1011" s="303" t="s">
        <v>171</v>
      </c>
      <c r="C1011" s="286">
        <v>11</v>
      </c>
      <c r="D1011" s="286"/>
      <c r="E1011" s="287">
        <v>35</v>
      </c>
      <c r="F1011" s="288"/>
      <c r="G1011" s="289"/>
      <c r="H1011" s="290">
        <f t="shared" ref="H1011" si="766">H1012+H1014</f>
        <v>107000000</v>
      </c>
      <c r="I1011" s="290">
        <f t="shared" ref="I1011" si="767">I1012+I1014</f>
        <v>146000000</v>
      </c>
      <c r="J1011" s="290">
        <f t="shared" ref="J1011" si="768">J1012+J1014</f>
        <v>146000000</v>
      </c>
    </row>
    <row r="1012" spans="1:10" s="152" customFormat="1" x14ac:dyDescent="0.2">
      <c r="A1012" s="181" t="s">
        <v>649</v>
      </c>
      <c r="B1012" s="153" t="s">
        <v>171</v>
      </c>
      <c r="C1012" s="154">
        <v>11</v>
      </c>
      <c r="D1012" s="181"/>
      <c r="E1012" s="156">
        <v>351</v>
      </c>
      <c r="F1012" s="226"/>
      <c r="G1012" s="157"/>
      <c r="H1012" s="158">
        <f t="shared" ref="H1012:J1012" si="769">SUM(H1013)</f>
        <v>88000000</v>
      </c>
      <c r="I1012" s="158">
        <f t="shared" si="769"/>
        <v>125000000</v>
      </c>
      <c r="J1012" s="158">
        <f t="shared" si="769"/>
        <v>125000000</v>
      </c>
    </row>
    <row r="1013" spans="1:10" s="224" customFormat="1" ht="30" x14ac:dyDescent="0.2">
      <c r="A1013" s="182" t="s">
        <v>649</v>
      </c>
      <c r="B1013" s="160" t="s">
        <v>171</v>
      </c>
      <c r="C1013" s="161">
        <v>11</v>
      </c>
      <c r="D1013" s="182" t="s">
        <v>23</v>
      </c>
      <c r="E1013" s="183">
        <v>3512</v>
      </c>
      <c r="F1013" s="227" t="s">
        <v>140</v>
      </c>
      <c r="G1013" s="221"/>
      <c r="H1013" s="223">
        <v>88000000</v>
      </c>
      <c r="I1013" s="245">
        <v>125000000</v>
      </c>
      <c r="J1013" s="245">
        <v>125000000</v>
      </c>
    </row>
    <row r="1014" spans="1:10" x14ac:dyDescent="0.2">
      <c r="A1014" s="181" t="s">
        <v>649</v>
      </c>
      <c r="B1014" s="153" t="s">
        <v>171</v>
      </c>
      <c r="C1014" s="154">
        <v>11</v>
      </c>
      <c r="D1014" s="181"/>
      <c r="E1014" s="156">
        <v>352</v>
      </c>
      <c r="F1014" s="227"/>
      <c r="G1014" s="164"/>
      <c r="H1014" s="158">
        <f t="shared" ref="H1014:J1014" si="770">H1015</f>
        <v>19000000</v>
      </c>
      <c r="I1014" s="158">
        <f t="shared" si="770"/>
        <v>21000000</v>
      </c>
      <c r="J1014" s="158">
        <f t="shared" si="770"/>
        <v>21000000</v>
      </c>
    </row>
    <row r="1015" spans="1:10" s="224" customFormat="1" ht="30" x14ac:dyDescent="0.2">
      <c r="A1015" s="182" t="s">
        <v>649</v>
      </c>
      <c r="B1015" s="160" t="s">
        <v>171</v>
      </c>
      <c r="C1015" s="161">
        <v>11</v>
      </c>
      <c r="D1015" s="182" t="s">
        <v>23</v>
      </c>
      <c r="E1015" s="183">
        <v>3522</v>
      </c>
      <c r="F1015" s="227" t="s">
        <v>665</v>
      </c>
      <c r="G1015" s="221"/>
      <c r="H1015" s="223">
        <v>19000000</v>
      </c>
      <c r="I1015" s="245">
        <v>21000000</v>
      </c>
      <c r="J1015" s="245">
        <v>21000000</v>
      </c>
    </row>
    <row r="1016" spans="1:10" s="152" customFormat="1" ht="47.25" x14ac:dyDescent="0.2">
      <c r="A1016" s="309" t="s">
        <v>649</v>
      </c>
      <c r="B1016" s="296" t="s">
        <v>593</v>
      </c>
      <c r="C1016" s="296"/>
      <c r="D1016" s="296"/>
      <c r="E1016" s="305"/>
      <c r="F1016" s="300" t="s">
        <v>414</v>
      </c>
      <c r="G1016" s="301" t="s">
        <v>643</v>
      </c>
      <c r="H1016" s="302">
        <f t="shared" ref="H1016:J1017" si="771">H1017</f>
        <v>3200000</v>
      </c>
      <c r="I1016" s="302">
        <f t="shared" si="771"/>
        <v>3200000</v>
      </c>
      <c r="J1016" s="302">
        <f t="shared" si="771"/>
        <v>3500000</v>
      </c>
    </row>
    <row r="1017" spans="1:10" s="152" customFormat="1" x14ac:dyDescent="0.2">
      <c r="A1017" s="390" t="s">
        <v>649</v>
      </c>
      <c r="B1017" s="303" t="s">
        <v>593</v>
      </c>
      <c r="C1017" s="286">
        <v>11</v>
      </c>
      <c r="D1017" s="286"/>
      <c r="E1017" s="287">
        <v>35</v>
      </c>
      <c r="F1017" s="288"/>
      <c r="G1017" s="289"/>
      <c r="H1017" s="290">
        <f t="shared" si="771"/>
        <v>3200000</v>
      </c>
      <c r="I1017" s="290">
        <f t="shared" si="771"/>
        <v>3200000</v>
      </c>
      <c r="J1017" s="290">
        <f t="shared" si="771"/>
        <v>3500000</v>
      </c>
    </row>
    <row r="1018" spans="1:10" s="152" customFormat="1" x14ac:dyDescent="0.2">
      <c r="A1018" s="181" t="s">
        <v>649</v>
      </c>
      <c r="B1018" s="153" t="s">
        <v>593</v>
      </c>
      <c r="C1018" s="154">
        <v>11</v>
      </c>
      <c r="D1018" s="181"/>
      <c r="E1018" s="176">
        <v>351</v>
      </c>
      <c r="F1018" s="226"/>
      <c r="G1018" s="157"/>
      <c r="H1018" s="158">
        <f t="shared" ref="H1018:J1018" si="772">SUM(H1019)</f>
        <v>3200000</v>
      </c>
      <c r="I1018" s="158">
        <f t="shared" si="772"/>
        <v>3200000</v>
      </c>
      <c r="J1018" s="158">
        <f t="shared" si="772"/>
        <v>3500000</v>
      </c>
    </row>
    <row r="1019" spans="1:10" s="224" customFormat="1" ht="30" x14ac:dyDescent="0.2">
      <c r="A1019" s="182" t="s">
        <v>649</v>
      </c>
      <c r="B1019" s="160" t="s">
        <v>593</v>
      </c>
      <c r="C1019" s="161">
        <v>11</v>
      </c>
      <c r="D1019" s="182" t="s">
        <v>23</v>
      </c>
      <c r="E1019" s="183">
        <v>3512</v>
      </c>
      <c r="F1019" s="227" t="s">
        <v>140</v>
      </c>
      <c r="G1019" s="221"/>
      <c r="H1019" s="245">
        <v>3200000</v>
      </c>
      <c r="I1019" s="245">
        <v>3200000</v>
      </c>
      <c r="J1019" s="245">
        <v>3500000</v>
      </c>
    </row>
    <row r="1020" spans="1:10" s="167" customFormat="1" ht="47.25" x14ac:dyDescent="0.2">
      <c r="A1020" s="309" t="s">
        <v>649</v>
      </c>
      <c r="B1020" s="296" t="s">
        <v>606</v>
      </c>
      <c r="C1020" s="296"/>
      <c r="D1020" s="296"/>
      <c r="E1020" s="305"/>
      <c r="F1020" s="300" t="s">
        <v>607</v>
      </c>
      <c r="G1020" s="301" t="s">
        <v>643</v>
      </c>
      <c r="H1020" s="302">
        <f t="shared" ref="H1020" si="773">H1021+H1024</f>
        <v>4075000</v>
      </c>
      <c r="I1020" s="302">
        <f t="shared" ref="I1020" si="774">I1021+I1024</f>
        <v>1375000</v>
      </c>
      <c r="J1020" s="302">
        <f t="shared" ref="J1020" si="775">J1021+J1024</f>
        <v>1375000</v>
      </c>
    </row>
    <row r="1021" spans="1:10" s="167" customFormat="1" x14ac:dyDescent="0.2">
      <c r="A1021" s="390" t="s">
        <v>649</v>
      </c>
      <c r="B1021" s="303" t="s">
        <v>606</v>
      </c>
      <c r="C1021" s="286">
        <v>11</v>
      </c>
      <c r="D1021" s="286"/>
      <c r="E1021" s="287">
        <v>32</v>
      </c>
      <c r="F1021" s="288"/>
      <c r="G1021" s="289"/>
      <c r="H1021" s="290">
        <f t="shared" ref="H1021:J1022" si="776">H1022</f>
        <v>3875000</v>
      </c>
      <c r="I1021" s="290">
        <f t="shared" si="776"/>
        <v>1375000</v>
      </c>
      <c r="J1021" s="290">
        <f t="shared" si="776"/>
        <v>1375000</v>
      </c>
    </row>
    <row r="1022" spans="1:10" s="167" customFormat="1" x14ac:dyDescent="0.2">
      <c r="A1022" s="181" t="s">
        <v>649</v>
      </c>
      <c r="B1022" s="153" t="s">
        <v>606</v>
      </c>
      <c r="C1022" s="153">
        <v>11</v>
      </c>
      <c r="D1022" s="181"/>
      <c r="E1022" s="176">
        <v>329</v>
      </c>
      <c r="F1022" s="226"/>
      <c r="G1022" s="157"/>
      <c r="H1022" s="158">
        <f t="shared" si="776"/>
        <v>3875000</v>
      </c>
      <c r="I1022" s="158">
        <f t="shared" si="776"/>
        <v>1375000</v>
      </c>
      <c r="J1022" s="158">
        <f t="shared" si="776"/>
        <v>1375000</v>
      </c>
    </row>
    <row r="1023" spans="1:10" s="224" customFormat="1" ht="15" x14ac:dyDescent="0.2">
      <c r="A1023" s="182" t="s">
        <v>649</v>
      </c>
      <c r="B1023" s="160" t="s">
        <v>606</v>
      </c>
      <c r="C1023" s="160">
        <v>11</v>
      </c>
      <c r="D1023" s="182" t="s">
        <v>23</v>
      </c>
      <c r="E1023" s="183">
        <v>3299</v>
      </c>
      <c r="F1023" s="227" t="s">
        <v>125</v>
      </c>
      <c r="G1023" s="221"/>
      <c r="H1023" s="223">
        <v>3875000</v>
      </c>
      <c r="I1023" s="245">
        <v>1375000</v>
      </c>
      <c r="J1023" s="245">
        <v>1375000</v>
      </c>
    </row>
    <row r="1024" spans="1:10" s="166" customFormat="1" x14ac:dyDescent="0.2">
      <c r="A1024" s="390" t="s">
        <v>649</v>
      </c>
      <c r="B1024" s="303" t="s">
        <v>606</v>
      </c>
      <c r="C1024" s="286">
        <v>61</v>
      </c>
      <c r="D1024" s="286"/>
      <c r="E1024" s="287">
        <v>32</v>
      </c>
      <c r="F1024" s="288"/>
      <c r="G1024" s="289"/>
      <c r="H1024" s="290">
        <f t="shared" ref="H1024:J1025" si="777">H1025</f>
        <v>200000</v>
      </c>
      <c r="I1024" s="290">
        <f t="shared" si="777"/>
        <v>0</v>
      </c>
      <c r="J1024" s="290">
        <f t="shared" si="777"/>
        <v>0</v>
      </c>
    </row>
    <row r="1025" spans="1:10" s="167" customFormat="1" x14ac:dyDescent="0.2">
      <c r="A1025" s="181" t="s">
        <v>649</v>
      </c>
      <c r="B1025" s="153" t="s">
        <v>606</v>
      </c>
      <c r="C1025" s="154">
        <v>61</v>
      </c>
      <c r="D1025" s="181"/>
      <c r="E1025" s="156">
        <v>323</v>
      </c>
      <c r="F1025" s="226"/>
      <c r="G1025" s="157"/>
      <c r="H1025" s="158">
        <f t="shared" si="777"/>
        <v>200000</v>
      </c>
      <c r="I1025" s="158">
        <f t="shared" si="777"/>
        <v>0</v>
      </c>
      <c r="J1025" s="158">
        <f t="shared" si="777"/>
        <v>0</v>
      </c>
    </row>
    <row r="1026" spans="1:10" s="224" customFormat="1" ht="15" x14ac:dyDescent="0.2">
      <c r="A1026" s="182" t="s">
        <v>649</v>
      </c>
      <c r="B1026" s="160" t="s">
        <v>606</v>
      </c>
      <c r="C1026" s="161">
        <v>61</v>
      </c>
      <c r="D1026" s="182" t="s">
        <v>23</v>
      </c>
      <c r="E1026" s="163">
        <v>3237</v>
      </c>
      <c r="F1026" s="227" t="s">
        <v>36</v>
      </c>
      <c r="G1026" s="221"/>
      <c r="H1026" s="223">
        <v>200000</v>
      </c>
      <c r="I1026" s="223">
        <v>0</v>
      </c>
      <c r="J1026" s="223">
        <v>0</v>
      </c>
    </row>
    <row r="1027" spans="1:10" ht="56.25" x14ac:dyDescent="0.2">
      <c r="A1027" s="391" t="s">
        <v>649</v>
      </c>
      <c r="B1027" s="297" t="s">
        <v>98</v>
      </c>
      <c r="C1027" s="297"/>
      <c r="D1027" s="297"/>
      <c r="E1027" s="298"/>
      <c r="F1027" s="300" t="s">
        <v>93</v>
      </c>
      <c r="G1027" s="301" t="s">
        <v>644</v>
      </c>
      <c r="H1027" s="302">
        <f t="shared" ref="H1027" si="778">H1028+H1033</f>
        <v>1215000</v>
      </c>
      <c r="I1027" s="302">
        <f t="shared" ref="I1027" si="779">I1028+I1033</f>
        <v>1215000</v>
      </c>
      <c r="J1027" s="302">
        <f t="shared" ref="J1027" si="780">J1028+J1033</f>
        <v>1215000</v>
      </c>
    </row>
    <row r="1028" spans="1:10" x14ac:dyDescent="0.2">
      <c r="A1028" s="390" t="s">
        <v>649</v>
      </c>
      <c r="B1028" s="303" t="s">
        <v>98</v>
      </c>
      <c r="C1028" s="286">
        <v>11</v>
      </c>
      <c r="D1028" s="286"/>
      <c r="E1028" s="287">
        <v>32</v>
      </c>
      <c r="F1028" s="288"/>
      <c r="G1028" s="289"/>
      <c r="H1028" s="290">
        <f t="shared" ref="H1028" si="781">H1029+H1031</f>
        <v>1145000</v>
      </c>
      <c r="I1028" s="290">
        <f t="shared" ref="I1028" si="782">I1029+I1031</f>
        <v>1145000</v>
      </c>
      <c r="J1028" s="290">
        <f t="shared" ref="J1028" si="783">J1029+J1031</f>
        <v>1145000</v>
      </c>
    </row>
    <row r="1029" spans="1:10" s="152" customFormat="1" x14ac:dyDescent="0.2">
      <c r="A1029" s="181" t="s">
        <v>649</v>
      </c>
      <c r="B1029" s="153" t="s">
        <v>98</v>
      </c>
      <c r="C1029" s="154">
        <v>11</v>
      </c>
      <c r="D1029" s="155"/>
      <c r="E1029" s="156">
        <v>323</v>
      </c>
      <c r="F1029" s="226"/>
      <c r="G1029" s="157"/>
      <c r="H1029" s="158">
        <f t="shared" ref="H1029:J1029" si="784">SUM(H1030)</f>
        <v>45000</v>
      </c>
      <c r="I1029" s="158">
        <f t="shared" si="784"/>
        <v>45000</v>
      </c>
      <c r="J1029" s="158">
        <f t="shared" si="784"/>
        <v>45000</v>
      </c>
    </row>
    <row r="1030" spans="1:10" s="244" customFormat="1" x14ac:dyDescent="0.2">
      <c r="A1030" s="182" t="s">
        <v>649</v>
      </c>
      <c r="B1030" s="160" t="s">
        <v>98</v>
      </c>
      <c r="C1030" s="161">
        <v>11</v>
      </c>
      <c r="D1030" s="162" t="s">
        <v>26</v>
      </c>
      <c r="E1030" s="163">
        <v>3237</v>
      </c>
      <c r="F1030" s="227" t="s">
        <v>36</v>
      </c>
      <c r="G1030" s="221"/>
      <c r="H1030" s="245">
        <v>45000</v>
      </c>
      <c r="I1030" s="245">
        <v>45000</v>
      </c>
      <c r="J1030" s="245">
        <v>45000</v>
      </c>
    </row>
    <row r="1031" spans="1:10" s="152" customFormat="1" x14ac:dyDescent="0.2">
      <c r="A1031" s="181" t="s">
        <v>649</v>
      </c>
      <c r="B1031" s="153" t="s">
        <v>98</v>
      </c>
      <c r="C1031" s="154">
        <v>11</v>
      </c>
      <c r="D1031" s="155"/>
      <c r="E1031" s="156">
        <v>329</v>
      </c>
      <c r="F1031" s="226"/>
      <c r="G1031" s="157"/>
      <c r="H1031" s="158">
        <f t="shared" ref="H1031:J1031" si="785">SUM(H1032)</f>
        <v>1100000</v>
      </c>
      <c r="I1031" s="158">
        <f t="shared" si="785"/>
        <v>1100000</v>
      </c>
      <c r="J1031" s="158">
        <f t="shared" si="785"/>
        <v>1100000</v>
      </c>
    </row>
    <row r="1032" spans="1:10" s="224" customFormat="1" ht="15" x14ac:dyDescent="0.2">
      <c r="A1032" s="182" t="s">
        <v>649</v>
      </c>
      <c r="B1032" s="160" t="s">
        <v>98</v>
      </c>
      <c r="C1032" s="161">
        <v>11</v>
      </c>
      <c r="D1032" s="162" t="s">
        <v>26</v>
      </c>
      <c r="E1032" s="163">
        <v>3294</v>
      </c>
      <c r="F1032" s="227" t="s">
        <v>611</v>
      </c>
      <c r="G1032" s="221"/>
      <c r="H1032" s="245">
        <v>1100000</v>
      </c>
      <c r="I1032" s="245">
        <v>1100000</v>
      </c>
      <c r="J1032" s="245">
        <v>1100000</v>
      </c>
    </row>
    <row r="1033" spans="1:10" x14ac:dyDescent="0.2">
      <c r="A1033" s="390" t="s">
        <v>649</v>
      </c>
      <c r="B1033" s="303" t="s">
        <v>98</v>
      </c>
      <c r="C1033" s="286">
        <v>11</v>
      </c>
      <c r="D1033" s="286"/>
      <c r="E1033" s="287">
        <v>38</v>
      </c>
      <c r="F1033" s="288"/>
      <c r="G1033" s="289"/>
      <c r="H1033" s="290">
        <f t="shared" ref="H1033:J1033" si="786">H1034</f>
        <v>70000</v>
      </c>
      <c r="I1033" s="290">
        <f t="shared" si="786"/>
        <v>70000</v>
      </c>
      <c r="J1033" s="290">
        <f t="shared" si="786"/>
        <v>70000</v>
      </c>
    </row>
    <row r="1034" spans="1:10" s="152" customFormat="1" x14ac:dyDescent="0.2">
      <c r="A1034" s="181" t="s">
        <v>649</v>
      </c>
      <c r="B1034" s="153" t="s">
        <v>98</v>
      </c>
      <c r="C1034" s="154">
        <v>11</v>
      </c>
      <c r="D1034" s="155"/>
      <c r="E1034" s="156">
        <v>381</v>
      </c>
      <c r="F1034" s="226"/>
      <c r="G1034" s="157"/>
      <c r="H1034" s="158">
        <f t="shared" ref="H1034:J1034" si="787">SUM(H1035)</f>
        <v>70000</v>
      </c>
      <c r="I1034" s="158">
        <f t="shared" si="787"/>
        <v>70000</v>
      </c>
      <c r="J1034" s="158">
        <f t="shared" si="787"/>
        <v>70000</v>
      </c>
    </row>
    <row r="1035" spans="1:10" s="224" customFormat="1" ht="15" x14ac:dyDescent="0.2">
      <c r="A1035" s="182" t="s">
        <v>649</v>
      </c>
      <c r="B1035" s="160" t="s">
        <v>98</v>
      </c>
      <c r="C1035" s="161">
        <v>11</v>
      </c>
      <c r="D1035" s="162" t="s">
        <v>26</v>
      </c>
      <c r="E1035" s="163">
        <v>3811</v>
      </c>
      <c r="F1035" s="227" t="s">
        <v>141</v>
      </c>
      <c r="G1035" s="221"/>
      <c r="H1035" s="245">
        <v>70000</v>
      </c>
      <c r="I1035" s="245">
        <v>70000</v>
      </c>
      <c r="J1035" s="245">
        <v>70000</v>
      </c>
    </row>
    <row r="1036" spans="1:10" s="152" customFormat="1" ht="56.25" x14ac:dyDescent="0.2">
      <c r="A1036" s="391" t="s">
        <v>649</v>
      </c>
      <c r="B1036" s="297" t="s">
        <v>218</v>
      </c>
      <c r="C1036" s="297"/>
      <c r="D1036" s="297"/>
      <c r="E1036" s="298"/>
      <c r="F1036" s="300" t="s">
        <v>210</v>
      </c>
      <c r="G1036" s="301" t="s">
        <v>644</v>
      </c>
      <c r="H1036" s="302">
        <f t="shared" ref="H1036:J1036" si="788">H1037</f>
        <v>580000</v>
      </c>
      <c r="I1036" s="302">
        <f t="shared" si="788"/>
        <v>1130000</v>
      </c>
      <c r="J1036" s="302">
        <f t="shared" si="788"/>
        <v>545000</v>
      </c>
    </row>
    <row r="1037" spans="1:10" s="152" customFormat="1" x14ac:dyDescent="0.2">
      <c r="A1037" s="390" t="s">
        <v>649</v>
      </c>
      <c r="B1037" s="303" t="s">
        <v>218</v>
      </c>
      <c r="C1037" s="286">
        <v>11</v>
      </c>
      <c r="D1037" s="286"/>
      <c r="E1037" s="287">
        <v>32</v>
      </c>
      <c r="F1037" s="288"/>
      <c r="G1037" s="289"/>
      <c r="H1037" s="290">
        <f t="shared" ref="H1037" si="789">H1038+H1041</f>
        <v>580000</v>
      </c>
      <c r="I1037" s="290">
        <f t="shared" ref="I1037" si="790">I1038+I1041</f>
        <v>1130000</v>
      </c>
      <c r="J1037" s="290">
        <f t="shared" ref="J1037" si="791">J1038+J1041</f>
        <v>545000</v>
      </c>
    </row>
    <row r="1038" spans="1:10" s="152" customFormat="1" x14ac:dyDescent="0.2">
      <c r="A1038" s="181" t="s">
        <v>649</v>
      </c>
      <c r="B1038" s="153" t="s">
        <v>218</v>
      </c>
      <c r="C1038" s="154">
        <v>11</v>
      </c>
      <c r="D1038" s="155"/>
      <c r="E1038" s="156">
        <v>323</v>
      </c>
      <c r="F1038" s="226"/>
      <c r="G1038" s="157"/>
      <c r="H1038" s="158">
        <f t="shared" ref="H1038" si="792">SUM(H1039:H1040)</f>
        <v>550000</v>
      </c>
      <c r="I1038" s="158">
        <f t="shared" ref="I1038" si="793">SUM(I1039:I1040)</f>
        <v>1100000</v>
      </c>
      <c r="J1038" s="158">
        <f t="shared" ref="J1038" si="794">SUM(J1039:J1040)</f>
        <v>515000</v>
      </c>
    </row>
    <row r="1039" spans="1:10" s="244" customFormat="1" x14ac:dyDescent="0.2">
      <c r="A1039" s="146" t="s">
        <v>649</v>
      </c>
      <c r="B1039" s="144" t="s">
        <v>218</v>
      </c>
      <c r="C1039" s="145">
        <v>11</v>
      </c>
      <c r="D1039" s="172" t="s">
        <v>26</v>
      </c>
      <c r="E1039" s="173">
        <v>3237</v>
      </c>
      <c r="F1039" s="227" t="s">
        <v>36</v>
      </c>
      <c r="G1039" s="221"/>
      <c r="H1039" s="223">
        <v>500000</v>
      </c>
      <c r="I1039" s="245">
        <v>1050000</v>
      </c>
      <c r="J1039" s="245">
        <v>465000</v>
      </c>
    </row>
    <row r="1040" spans="1:10" s="224" customFormat="1" ht="15" x14ac:dyDescent="0.2">
      <c r="A1040" s="182" t="s">
        <v>649</v>
      </c>
      <c r="B1040" s="160" t="s">
        <v>218</v>
      </c>
      <c r="C1040" s="161">
        <v>11</v>
      </c>
      <c r="D1040" s="162" t="s">
        <v>26</v>
      </c>
      <c r="E1040" s="163">
        <v>3239</v>
      </c>
      <c r="F1040" s="227" t="s">
        <v>41</v>
      </c>
      <c r="G1040" s="221"/>
      <c r="H1040" s="245">
        <v>50000</v>
      </c>
      <c r="I1040" s="245">
        <v>50000</v>
      </c>
      <c r="J1040" s="245">
        <v>50000</v>
      </c>
    </row>
    <row r="1041" spans="1:10" s="152" customFormat="1" x14ac:dyDescent="0.2">
      <c r="A1041" s="181" t="s">
        <v>649</v>
      </c>
      <c r="B1041" s="153" t="s">
        <v>218</v>
      </c>
      <c r="C1041" s="154">
        <v>11</v>
      </c>
      <c r="D1041" s="155"/>
      <c r="E1041" s="156">
        <v>329</v>
      </c>
      <c r="F1041" s="226"/>
      <c r="G1041" s="157"/>
      <c r="H1041" s="175">
        <f t="shared" ref="H1041:J1041" si="795">SUM(H1042)</f>
        <v>30000</v>
      </c>
      <c r="I1041" s="175">
        <f t="shared" si="795"/>
        <v>30000</v>
      </c>
      <c r="J1041" s="175">
        <f t="shared" si="795"/>
        <v>30000</v>
      </c>
    </row>
    <row r="1042" spans="1:10" s="224" customFormat="1" ht="30" x14ac:dyDescent="0.2">
      <c r="A1042" s="146" t="s">
        <v>649</v>
      </c>
      <c r="B1042" s="144" t="s">
        <v>218</v>
      </c>
      <c r="C1042" s="145">
        <v>11</v>
      </c>
      <c r="D1042" s="172" t="s">
        <v>26</v>
      </c>
      <c r="E1042" s="173">
        <v>3291</v>
      </c>
      <c r="F1042" s="229" t="s">
        <v>152</v>
      </c>
      <c r="G1042" s="206"/>
      <c r="H1042" s="245">
        <v>30000</v>
      </c>
      <c r="I1042" s="245">
        <v>30000</v>
      </c>
      <c r="J1042" s="245">
        <v>30000</v>
      </c>
    </row>
    <row r="1043" spans="1:10" s="147" customFormat="1" ht="56.25" x14ac:dyDescent="0.2">
      <c r="A1043" s="391" t="s">
        <v>649</v>
      </c>
      <c r="B1043" s="297" t="s">
        <v>602</v>
      </c>
      <c r="C1043" s="297"/>
      <c r="D1043" s="297"/>
      <c r="E1043" s="298"/>
      <c r="F1043" s="300" t="s">
        <v>601</v>
      </c>
      <c r="G1043" s="301" t="s">
        <v>644</v>
      </c>
      <c r="H1043" s="302">
        <f t="shared" ref="H1043:J1045" si="796">H1044</f>
        <v>80000000</v>
      </c>
      <c r="I1043" s="302">
        <f t="shared" si="796"/>
        <v>105000000</v>
      </c>
      <c r="J1043" s="302">
        <f t="shared" si="796"/>
        <v>107000000</v>
      </c>
    </row>
    <row r="1044" spans="1:10" s="147" customFormat="1" x14ac:dyDescent="0.2">
      <c r="A1044" s="390" t="s">
        <v>649</v>
      </c>
      <c r="B1044" s="303" t="s">
        <v>602</v>
      </c>
      <c r="C1044" s="286">
        <v>11</v>
      </c>
      <c r="D1044" s="286"/>
      <c r="E1044" s="287">
        <v>35</v>
      </c>
      <c r="F1044" s="288"/>
      <c r="G1044" s="289"/>
      <c r="H1044" s="290">
        <f t="shared" si="796"/>
        <v>80000000</v>
      </c>
      <c r="I1044" s="290">
        <f t="shared" si="796"/>
        <v>105000000</v>
      </c>
      <c r="J1044" s="290">
        <f t="shared" si="796"/>
        <v>107000000</v>
      </c>
    </row>
    <row r="1045" spans="1:10" s="147" customFormat="1" x14ac:dyDescent="0.2">
      <c r="A1045" s="181" t="s">
        <v>649</v>
      </c>
      <c r="B1045" s="153" t="s">
        <v>602</v>
      </c>
      <c r="C1045" s="154">
        <v>11</v>
      </c>
      <c r="D1045" s="155"/>
      <c r="E1045" s="176">
        <v>351</v>
      </c>
      <c r="F1045" s="226"/>
      <c r="G1045" s="157"/>
      <c r="H1045" s="158">
        <f t="shared" si="796"/>
        <v>80000000</v>
      </c>
      <c r="I1045" s="158">
        <f t="shared" si="796"/>
        <v>105000000</v>
      </c>
      <c r="J1045" s="158">
        <f t="shared" si="796"/>
        <v>107000000</v>
      </c>
    </row>
    <row r="1046" spans="1:10" s="283" customFormat="1" ht="30" x14ac:dyDescent="0.2">
      <c r="A1046" s="182" t="s">
        <v>649</v>
      </c>
      <c r="B1046" s="160" t="s">
        <v>602</v>
      </c>
      <c r="C1046" s="161">
        <v>11</v>
      </c>
      <c r="D1046" s="162" t="s">
        <v>26</v>
      </c>
      <c r="E1046" s="163">
        <v>3512</v>
      </c>
      <c r="F1046" s="227" t="s">
        <v>140</v>
      </c>
      <c r="G1046" s="221"/>
      <c r="H1046" s="223">
        <v>80000000</v>
      </c>
      <c r="I1046" s="245">
        <v>105000000</v>
      </c>
      <c r="J1046" s="245">
        <v>107000000</v>
      </c>
    </row>
    <row r="1047" spans="1:10" s="152" customFormat="1" x14ac:dyDescent="0.2">
      <c r="A1047" s="402" t="s">
        <v>649</v>
      </c>
      <c r="B1047" s="427" t="s">
        <v>689</v>
      </c>
      <c r="C1047" s="427"/>
      <c r="D1047" s="427"/>
      <c r="E1047" s="427"/>
      <c r="F1047" s="427"/>
      <c r="G1047" s="180"/>
      <c r="H1047" s="151">
        <f t="shared" ref="H1047:J1047" si="797">H1048+H1062+H1066+H1088+H1092+H1098</f>
        <v>930465000</v>
      </c>
      <c r="I1047" s="151">
        <f t="shared" si="797"/>
        <v>934545000</v>
      </c>
      <c r="J1047" s="151">
        <f t="shared" si="797"/>
        <v>934545000</v>
      </c>
    </row>
    <row r="1048" spans="1:10" ht="45" x14ac:dyDescent="0.2">
      <c r="A1048" s="391" t="s">
        <v>649</v>
      </c>
      <c r="B1048" s="297" t="s">
        <v>102</v>
      </c>
      <c r="C1048" s="297"/>
      <c r="D1048" s="297"/>
      <c r="E1048" s="298"/>
      <c r="F1048" s="300" t="s">
        <v>284</v>
      </c>
      <c r="G1048" s="301" t="s">
        <v>695</v>
      </c>
      <c r="H1048" s="302">
        <f t="shared" ref="H1048" si="798">H1049+H1056</f>
        <v>1395000</v>
      </c>
      <c r="I1048" s="302">
        <f t="shared" ref="I1048" si="799">I1049+I1056</f>
        <v>1395000</v>
      </c>
      <c r="J1048" s="302">
        <f t="shared" ref="J1048" si="800">J1049+J1056</f>
        <v>1395000</v>
      </c>
    </row>
    <row r="1049" spans="1:10" x14ac:dyDescent="0.2">
      <c r="A1049" s="390" t="s">
        <v>649</v>
      </c>
      <c r="B1049" s="303" t="s">
        <v>102</v>
      </c>
      <c r="C1049" s="286">
        <v>11</v>
      </c>
      <c r="D1049" s="286"/>
      <c r="E1049" s="287">
        <v>32</v>
      </c>
      <c r="F1049" s="288"/>
      <c r="G1049" s="289"/>
      <c r="H1049" s="290">
        <f t="shared" ref="H1049" si="801">H1050+H1052</f>
        <v>1000000</v>
      </c>
      <c r="I1049" s="290">
        <f t="shared" ref="I1049" si="802">I1050+I1052</f>
        <v>1000000</v>
      </c>
      <c r="J1049" s="290">
        <f t="shared" ref="J1049" si="803">J1050+J1052</f>
        <v>1000000</v>
      </c>
    </row>
    <row r="1050" spans="1:10" x14ac:dyDescent="0.2">
      <c r="A1050" s="181" t="s">
        <v>649</v>
      </c>
      <c r="B1050" s="153" t="s">
        <v>102</v>
      </c>
      <c r="C1050" s="154">
        <v>11</v>
      </c>
      <c r="D1050" s="155"/>
      <c r="E1050" s="156">
        <v>322</v>
      </c>
      <c r="F1050" s="226"/>
      <c r="G1050" s="157"/>
      <c r="H1050" s="158">
        <f t="shared" ref="H1050:J1050" si="804">H1051</f>
        <v>50000</v>
      </c>
      <c r="I1050" s="158">
        <f t="shared" si="804"/>
        <v>50000</v>
      </c>
      <c r="J1050" s="158">
        <f t="shared" si="804"/>
        <v>50000</v>
      </c>
    </row>
    <row r="1051" spans="1:10" s="224" customFormat="1" ht="15" x14ac:dyDescent="0.2">
      <c r="A1051" s="182" t="s">
        <v>649</v>
      </c>
      <c r="B1051" s="160" t="s">
        <v>102</v>
      </c>
      <c r="C1051" s="161">
        <v>11</v>
      </c>
      <c r="D1051" s="162" t="s">
        <v>24</v>
      </c>
      <c r="E1051" s="163">
        <v>3225</v>
      </c>
      <c r="F1051" s="227" t="s">
        <v>151</v>
      </c>
      <c r="G1051" s="221"/>
      <c r="H1051" s="245">
        <v>50000</v>
      </c>
      <c r="I1051" s="245">
        <v>50000</v>
      </c>
      <c r="J1051" s="245">
        <v>50000</v>
      </c>
    </row>
    <row r="1052" spans="1:10" s="152" customFormat="1" x14ac:dyDescent="0.2">
      <c r="A1052" s="181" t="s">
        <v>649</v>
      </c>
      <c r="B1052" s="153" t="s">
        <v>102</v>
      </c>
      <c r="C1052" s="154">
        <v>11</v>
      </c>
      <c r="D1052" s="155"/>
      <c r="E1052" s="156">
        <v>323</v>
      </c>
      <c r="F1052" s="226"/>
      <c r="G1052" s="157"/>
      <c r="H1052" s="158">
        <f t="shared" ref="H1052" si="805">SUM(H1053:H1055)</f>
        <v>950000</v>
      </c>
      <c r="I1052" s="158">
        <f t="shared" ref="I1052" si="806">SUM(I1053:I1055)</f>
        <v>950000</v>
      </c>
      <c r="J1052" s="158">
        <f t="shared" ref="J1052" si="807">SUM(J1053:J1055)</f>
        <v>950000</v>
      </c>
    </row>
    <row r="1053" spans="1:10" s="224" customFormat="1" ht="15" x14ac:dyDescent="0.2">
      <c r="A1053" s="182" t="s">
        <v>649</v>
      </c>
      <c r="B1053" s="160" t="s">
        <v>102</v>
      </c>
      <c r="C1053" s="161">
        <v>11</v>
      </c>
      <c r="D1053" s="162" t="s">
        <v>24</v>
      </c>
      <c r="E1053" s="163">
        <v>3232</v>
      </c>
      <c r="F1053" s="227" t="s">
        <v>118</v>
      </c>
      <c r="G1053" s="221"/>
      <c r="H1053" s="245">
        <v>50000</v>
      </c>
      <c r="I1053" s="245">
        <v>50000</v>
      </c>
      <c r="J1053" s="245">
        <v>50000</v>
      </c>
    </row>
    <row r="1054" spans="1:10" s="224" customFormat="1" ht="15" x14ac:dyDescent="0.2">
      <c r="A1054" s="146" t="s">
        <v>649</v>
      </c>
      <c r="B1054" s="144" t="s">
        <v>102</v>
      </c>
      <c r="C1054" s="145">
        <v>11</v>
      </c>
      <c r="D1054" s="172" t="s">
        <v>24</v>
      </c>
      <c r="E1054" s="173">
        <v>3235</v>
      </c>
      <c r="F1054" s="227" t="s">
        <v>42</v>
      </c>
      <c r="G1054" s="221"/>
      <c r="H1054" s="245">
        <v>100000</v>
      </c>
      <c r="I1054" s="245">
        <v>100000</v>
      </c>
      <c r="J1054" s="245">
        <v>100000</v>
      </c>
    </row>
    <row r="1055" spans="1:10" s="224" customFormat="1" ht="15" x14ac:dyDescent="0.2">
      <c r="A1055" s="182" t="s">
        <v>649</v>
      </c>
      <c r="B1055" s="160" t="s">
        <v>102</v>
      </c>
      <c r="C1055" s="161">
        <v>11</v>
      </c>
      <c r="D1055" s="162" t="s">
        <v>24</v>
      </c>
      <c r="E1055" s="163">
        <v>3238</v>
      </c>
      <c r="F1055" s="227" t="s">
        <v>122</v>
      </c>
      <c r="G1055" s="221"/>
      <c r="H1055" s="245">
        <v>800000</v>
      </c>
      <c r="I1055" s="245">
        <v>800000</v>
      </c>
      <c r="J1055" s="245">
        <v>800000</v>
      </c>
    </row>
    <row r="1056" spans="1:10" x14ac:dyDescent="0.2">
      <c r="A1056" s="390" t="s">
        <v>649</v>
      </c>
      <c r="B1056" s="303" t="s">
        <v>102</v>
      </c>
      <c r="C1056" s="286">
        <v>11</v>
      </c>
      <c r="D1056" s="286"/>
      <c r="E1056" s="287">
        <v>42</v>
      </c>
      <c r="F1056" s="288"/>
      <c r="G1056" s="289"/>
      <c r="H1056" s="290">
        <f t="shared" ref="H1056:J1056" si="808">H1057</f>
        <v>395000</v>
      </c>
      <c r="I1056" s="290">
        <f t="shared" si="808"/>
        <v>395000</v>
      </c>
      <c r="J1056" s="290">
        <f t="shared" si="808"/>
        <v>395000</v>
      </c>
    </row>
    <row r="1057" spans="1:10" s="152" customFormat="1" x14ac:dyDescent="0.2">
      <c r="A1057" s="181" t="s">
        <v>649</v>
      </c>
      <c r="B1057" s="153" t="s">
        <v>102</v>
      </c>
      <c r="C1057" s="154">
        <v>11</v>
      </c>
      <c r="D1057" s="155"/>
      <c r="E1057" s="156">
        <v>422</v>
      </c>
      <c r="F1057" s="226"/>
      <c r="G1057" s="157"/>
      <c r="H1057" s="184">
        <f t="shared" ref="H1057" si="809">SUM(H1058:H1061)</f>
        <v>395000</v>
      </c>
      <c r="I1057" s="184">
        <f t="shared" ref="I1057" si="810">SUM(I1058:I1061)</f>
        <v>395000</v>
      </c>
      <c r="J1057" s="184">
        <f t="shared" ref="J1057" si="811">SUM(J1058:J1061)</f>
        <v>395000</v>
      </c>
    </row>
    <row r="1058" spans="1:10" s="224" customFormat="1" ht="15" x14ac:dyDescent="0.2">
      <c r="A1058" s="182" t="s">
        <v>649</v>
      </c>
      <c r="B1058" s="160" t="s">
        <v>102</v>
      </c>
      <c r="C1058" s="161">
        <v>11</v>
      </c>
      <c r="D1058" s="162" t="s">
        <v>24</v>
      </c>
      <c r="E1058" s="163">
        <v>4221</v>
      </c>
      <c r="F1058" s="227" t="s">
        <v>129</v>
      </c>
      <c r="G1058" s="221"/>
      <c r="H1058" s="245">
        <v>20000</v>
      </c>
      <c r="I1058" s="245">
        <v>20000</v>
      </c>
      <c r="J1058" s="245">
        <v>20000</v>
      </c>
    </row>
    <row r="1059" spans="1:10" s="224" customFormat="1" ht="15" x14ac:dyDescent="0.2">
      <c r="A1059" s="182" t="s">
        <v>649</v>
      </c>
      <c r="B1059" s="160" t="s">
        <v>102</v>
      </c>
      <c r="C1059" s="161">
        <v>11</v>
      </c>
      <c r="D1059" s="162" t="s">
        <v>24</v>
      </c>
      <c r="E1059" s="163">
        <v>4222</v>
      </c>
      <c r="F1059" s="227" t="s">
        <v>130</v>
      </c>
      <c r="G1059" s="221"/>
      <c r="H1059" s="245">
        <v>10000</v>
      </c>
      <c r="I1059" s="245">
        <v>10000</v>
      </c>
      <c r="J1059" s="245">
        <v>10000</v>
      </c>
    </row>
    <row r="1060" spans="1:10" s="244" customFormat="1" x14ac:dyDescent="0.2">
      <c r="A1060" s="182" t="s">
        <v>649</v>
      </c>
      <c r="B1060" s="160" t="s">
        <v>102</v>
      </c>
      <c r="C1060" s="161">
        <v>11</v>
      </c>
      <c r="D1060" s="162" t="s">
        <v>24</v>
      </c>
      <c r="E1060" s="163">
        <v>4223</v>
      </c>
      <c r="F1060" s="227" t="s">
        <v>131</v>
      </c>
      <c r="G1060" s="221"/>
      <c r="H1060" s="245">
        <v>10000</v>
      </c>
      <c r="I1060" s="245">
        <v>10000</v>
      </c>
      <c r="J1060" s="245">
        <v>10000</v>
      </c>
    </row>
    <row r="1061" spans="1:10" s="224" customFormat="1" ht="15" x14ac:dyDescent="0.2">
      <c r="A1061" s="182" t="s">
        <v>649</v>
      </c>
      <c r="B1061" s="160" t="s">
        <v>102</v>
      </c>
      <c r="C1061" s="161">
        <v>11</v>
      </c>
      <c r="D1061" s="162" t="s">
        <v>24</v>
      </c>
      <c r="E1061" s="163">
        <v>4227</v>
      </c>
      <c r="F1061" s="227" t="s">
        <v>132</v>
      </c>
      <c r="G1061" s="221"/>
      <c r="H1061" s="245">
        <v>355000</v>
      </c>
      <c r="I1061" s="245">
        <v>355000</v>
      </c>
      <c r="J1061" s="245">
        <v>355000</v>
      </c>
    </row>
    <row r="1062" spans="1:10" s="152" customFormat="1" ht="33.75" x14ac:dyDescent="0.2">
      <c r="A1062" s="391" t="s">
        <v>649</v>
      </c>
      <c r="B1062" s="297" t="s">
        <v>173</v>
      </c>
      <c r="C1062" s="297"/>
      <c r="D1062" s="297"/>
      <c r="E1062" s="298"/>
      <c r="F1062" s="300" t="s">
        <v>60</v>
      </c>
      <c r="G1062" s="301" t="s">
        <v>698</v>
      </c>
      <c r="H1062" s="302">
        <f t="shared" ref="H1062:J1062" si="812">H1063</f>
        <v>474000000</v>
      </c>
      <c r="I1062" s="302">
        <f t="shared" si="812"/>
        <v>466000000</v>
      </c>
      <c r="J1062" s="302">
        <f t="shared" si="812"/>
        <v>466000000</v>
      </c>
    </row>
    <row r="1063" spans="1:10" s="224" customFormat="1" x14ac:dyDescent="0.2">
      <c r="A1063" s="390" t="s">
        <v>649</v>
      </c>
      <c r="B1063" s="303" t="s">
        <v>173</v>
      </c>
      <c r="C1063" s="286">
        <v>11</v>
      </c>
      <c r="D1063" s="286"/>
      <c r="E1063" s="287">
        <v>36</v>
      </c>
      <c r="F1063" s="288"/>
      <c r="G1063" s="289"/>
      <c r="H1063" s="290">
        <f t="shared" ref="H1063:J1064" si="813">H1064</f>
        <v>474000000</v>
      </c>
      <c r="I1063" s="290">
        <f t="shared" si="813"/>
        <v>466000000</v>
      </c>
      <c r="J1063" s="290">
        <f t="shared" si="813"/>
        <v>466000000</v>
      </c>
    </row>
    <row r="1064" spans="1:10" s="224" customFormat="1" x14ac:dyDescent="0.2">
      <c r="A1064" s="181" t="s">
        <v>649</v>
      </c>
      <c r="B1064" s="153" t="s">
        <v>173</v>
      </c>
      <c r="C1064" s="154">
        <v>11</v>
      </c>
      <c r="D1064" s="181"/>
      <c r="E1064" s="156">
        <v>363</v>
      </c>
      <c r="F1064" s="226"/>
      <c r="G1064" s="157"/>
      <c r="H1064" s="158">
        <f t="shared" si="813"/>
        <v>474000000</v>
      </c>
      <c r="I1064" s="158">
        <f t="shared" si="813"/>
        <v>466000000</v>
      </c>
      <c r="J1064" s="158">
        <f t="shared" si="813"/>
        <v>466000000</v>
      </c>
    </row>
    <row r="1065" spans="1:10" s="224" customFormat="1" ht="15" x14ac:dyDescent="0.2">
      <c r="A1065" s="182" t="s">
        <v>649</v>
      </c>
      <c r="B1065" s="160" t="s">
        <v>173</v>
      </c>
      <c r="C1065" s="161">
        <v>11</v>
      </c>
      <c r="D1065" s="182" t="s">
        <v>27</v>
      </c>
      <c r="E1065" s="163">
        <v>3631</v>
      </c>
      <c r="F1065" s="227" t="s">
        <v>233</v>
      </c>
      <c r="G1065" s="221"/>
      <c r="H1065" s="245">
        <v>474000000</v>
      </c>
      <c r="I1065" s="245">
        <v>466000000</v>
      </c>
      <c r="J1065" s="245">
        <v>466000000</v>
      </c>
    </row>
    <row r="1066" spans="1:10" s="166" customFormat="1" ht="33.75" x14ac:dyDescent="0.2">
      <c r="A1066" s="391" t="s">
        <v>649</v>
      </c>
      <c r="B1066" s="297" t="s">
        <v>50</v>
      </c>
      <c r="C1066" s="297"/>
      <c r="D1066" s="297"/>
      <c r="E1066" s="298"/>
      <c r="F1066" s="300" t="s">
        <v>590</v>
      </c>
      <c r="G1066" s="301" t="s">
        <v>698</v>
      </c>
      <c r="H1066" s="302">
        <f t="shared" ref="H1066" si="814">H1067+H1078+H1081+H1085</f>
        <v>6770000</v>
      </c>
      <c r="I1066" s="302">
        <f t="shared" ref="I1066" si="815">I1067+I1078+I1081+I1085</f>
        <v>11050000</v>
      </c>
      <c r="J1066" s="302">
        <f t="shared" ref="J1066" si="816">J1067+J1078+J1081+J1085</f>
        <v>11050000</v>
      </c>
    </row>
    <row r="1067" spans="1:10" s="166" customFormat="1" x14ac:dyDescent="0.2">
      <c r="A1067" s="390" t="s">
        <v>649</v>
      </c>
      <c r="B1067" s="303" t="s">
        <v>50</v>
      </c>
      <c r="C1067" s="286">
        <v>11</v>
      </c>
      <c r="D1067" s="286"/>
      <c r="E1067" s="287">
        <v>32</v>
      </c>
      <c r="F1067" s="288"/>
      <c r="G1067" s="289"/>
      <c r="H1067" s="290">
        <f t="shared" ref="H1067" si="817">H1068+H1071+H1075</f>
        <v>1600000</v>
      </c>
      <c r="I1067" s="290">
        <f t="shared" ref="I1067" si="818">I1068+I1071+I1075</f>
        <v>2500000</v>
      </c>
      <c r="J1067" s="290">
        <f t="shared" ref="J1067" si="819">J1068+J1071+J1075</f>
        <v>2500000</v>
      </c>
    </row>
    <row r="1068" spans="1:10" s="197" customFormat="1" x14ac:dyDescent="0.2">
      <c r="A1068" s="181" t="s">
        <v>649</v>
      </c>
      <c r="B1068" s="153" t="s">
        <v>50</v>
      </c>
      <c r="C1068" s="154">
        <v>11</v>
      </c>
      <c r="D1068" s="181"/>
      <c r="E1068" s="156">
        <v>321</v>
      </c>
      <c r="F1068" s="265"/>
      <c r="G1068" s="157"/>
      <c r="H1068" s="158">
        <f t="shared" ref="H1068" si="820">SUM(H1069:H1070)</f>
        <v>300000</v>
      </c>
      <c r="I1068" s="158">
        <f t="shared" ref="I1068" si="821">SUM(I1069:I1070)</f>
        <v>300000</v>
      </c>
      <c r="J1068" s="158">
        <f t="shared" ref="J1068" si="822">SUM(J1069:J1070)</f>
        <v>300000</v>
      </c>
    </row>
    <row r="1069" spans="1:10" s="259" customFormat="1" ht="15" x14ac:dyDescent="0.2">
      <c r="A1069" s="182" t="s">
        <v>649</v>
      </c>
      <c r="B1069" s="160" t="s">
        <v>50</v>
      </c>
      <c r="C1069" s="161">
        <v>11</v>
      </c>
      <c r="D1069" s="182" t="s">
        <v>27</v>
      </c>
      <c r="E1069" s="163">
        <v>3211</v>
      </c>
      <c r="F1069" s="324" t="s">
        <v>110</v>
      </c>
      <c r="G1069" s="221"/>
      <c r="H1069" s="245">
        <v>80000</v>
      </c>
      <c r="I1069" s="245">
        <v>80000</v>
      </c>
      <c r="J1069" s="245">
        <v>80000</v>
      </c>
    </row>
    <row r="1070" spans="1:10" s="259" customFormat="1" ht="15" x14ac:dyDescent="0.2">
      <c r="A1070" s="182" t="s">
        <v>649</v>
      </c>
      <c r="B1070" s="160" t="s">
        <v>50</v>
      </c>
      <c r="C1070" s="161">
        <v>11</v>
      </c>
      <c r="D1070" s="182" t="s">
        <v>27</v>
      </c>
      <c r="E1070" s="163">
        <v>3213</v>
      </c>
      <c r="F1070" s="324" t="s">
        <v>112</v>
      </c>
      <c r="G1070" s="221"/>
      <c r="H1070" s="245">
        <v>220000</v>
      </c>
      <c r="I1070" s="245">
        <v>220000</v>
      </c>
      <c r="J1070" s="245">
        <v>220000</v>
      </c>
    </row>
    <row r="1071" spans="1:10" s="196" customFormat="1" x14ac:dyDescent="0.2">
      <c r="A1071" s="181" t="s">
        <v>649</v>
      </c>
      <c r="B1071" s="153" t="s">
        <v>50</v>
      </c>
      <c r="C1071" s="154">
        <v>11</v>
      </c>
      <c r="D1071" s="181"/>
      <c r="E1071" s="176">
        <v>323</v>
      </c>
      <c r="F1071" s="226"/>
      <c r="G1071" s="157"/>
      <c r="H1071" s="158">
        <f t="shared" ref="H1071" si="823">SUM(H1072:H1074)</f>
        <v>950000</v>
      </c>
      <c r="I1071" s="158">
        <f t="shared" ref="I1071" si="824">SUM(I1072:I1074)</f>
        <v>1850000</v>
      </c>
      <c r="J1071" s="158">
        <f t="shared" ref="J1071" si="825">SUM(J1072:J1074)</f>
        <v>1850000</v>
      </c>
    </row>
    <row r="1072" spans="1:10" s="259" customFormat="1" ht="15" x14ac:dyDescent="0.2">
      <c r="A1072" s="182" t="s">
        <v>649</v>
      </c>
      <c r="B1072" s="160" t="s">
        <v>50</v>
      </c>
      <c r="C1072" s="161">
        <v>11</v>
      </c>
      <c r="D1072" s="182" t="s">
        <v>27</v>
      </c>
      <c r="E1072" s="183">
        <v>3233</v>
      </c>
      <c r="F1072" s="227" t="s">
        <v>119</v>
      </c>
      <c r="G1072" s="221"/>
      <c r="H1072" s="222">
        <v>500000</v>
      </c>
      <c r="I1072" s="222">
        <v>800000</v>
      </c>
      <c r="J1072" s="222">
        <v>800000</v>
      </c>
    </row>
    <row r="1073" spans="1:10" s="259" customFormat="1" ht="15" x14ac:dyDescent="0.2">
      <c r="A1073" s="182" t="s">
        <v>649</v>
      </c>
      <c r="B1073" s="160" t="s">
        <v>50</v>
      </c>
      <c r="C1073" s="161">
        <v>11</v>
      </c>
      <c r="D1073" s="182" t="s">
        <v>27</v>
      </c>
      <c r="E1073" s="183">
        <v>3237</v>
      </c>
      <c r="F1073" s="227" t="s">
        <v>36</v>
      </c>
      <c r="G1073" s="221"/>
      <c r="H1073" s="245">
        <v>350000</v>
      </c>
      <c r="I1073" s="245">
        <v>850000</v>
      </c>
      <c r="J1073" s="245">
        <v>850000</v>
      </c>
    </row>
    <row r="1074" spans="1:10" s="259" customFormat="1" ht="15" x14ac:dyDescent="0.2">
      <c r="A1074" s="182" t="s">
        <v>649</v>
      </c>
      <c r="B1074" s="160" t="s">
        <v>50</v>
      </c>
      <c r="C1074" s="161">
        <v>11</v>
      </c>
      <c r="D1074" s="182" t="s">
        <v>27</v>
      </c>
      <c r="E1074" s="183">
        <v>3238</v>
      </c>
      <c r="F1074" s="227" t="s">
        <v>122</v>
      </c>
      <c r="G1074" s="221"/>
      <c r="H1074" s="245">
        <v>100000</v>
      </c>
      <c r="I1074" s="245">
        <v>200000</v>
      </c>
      <c r="J1074" s="245">
        <v>200000</v>
      </c>
    </row>
    <row r="1075" spans="1:10" s="167" customFormat="1" x14ac:dyDescent="0.2">
      <c r="A1075" s="181" t="s">
        <v>649</v>
      </c>
      <c r="B1075" s="153" t="s">
        <v>50</v>
      </c>
      <c r="C1075" s="154">
        <v>11</v>
      </c>
      <c r="D1075" s="181"/>
      <c r="E1075" s="176">
        <v>329</v>
      </c>
      <c r="F1075" s="226"/>
      <c r="G1075" s="157"/>
      <c r="H1075" s="158">
        <f t="shared" ref="H1075" si="826">SUM(H1076:H1077)</f>
        <v>350000</v>
      </c>
      <c r="I1075" s="158">
        <f t="shared" ref="I1075" si="827">SUM(I1076:I1077)</f>
        <v>350000</v>
      </c>
      <c r="J1075" s="158">
        <f t="shared" ref="J1075" si="828">SUM(J1076:J1077)</f>
        <v>350000</v>
      </c>
    </row>
    <row r="1076" spans="1:10" s="224" customFormat="1" ht="15" x14ac:dyDescent="0.2">
      <c r="A1076" s="182" t="s">
        <v>649</v>
      </c>
      <c r="B1076" s="160" t="s">
        <v>50</v>
      </c>
      <c r="C1076" s="161">
        <v>11</v>
      </c>
      <c r="D1076" s="182" t="s">
        <v>27</v>
      </c>
      <c r="E1076" s="183">
        <v>3293</v>
      </c>
      <c r="F1076" s="227" t="s">
        <v>124</v>
      </c>
      <c r="G1076" s="221"/>
      <c r="H1076" s="222">
        <v>50000</v>
      </c>
      <c r="I1076" s="222">
        <v>50000</v>
      </c>
      <c r="J1076" s="222">
        <v>50000</v>
      </c>
    </row>
    <row r="1077" spans="1:10" s="224" customFormat="1" ht="15" x14ac:dyDescent="0.2">
      <c r="A1077" s="182" t="s">
        <v>649</v>
      </c>
      <c r="B1077" s="160" t="s">
        <v>50</v>
      </c>
      <c r="C1077" s="161">
        <v>11</v>
      </c>
      <c r="D1077" s="182" t="s">
        <v>27</v>
      </c>
      <c r="E1077" s="183">
        <v>3294</v>
      </c>
      <c r="F1077" s="227" t="s">
        <v>611</v>
      </c>
      <c r="G1077" s="221"/>
      <c r="H1077" s="245">
        <v>300000</v>
      </c>
      <c r="I1077" s="245">
        <v>300000</v>
      </c>
      <c r="J1077" s="245">
        <v>300000</v>
      </c>
    </row>
    <row r="1078" spans="1:10" s="224" customFormat="1" x14ac:dyDescent="0.2">
      <c r="A1078" s="390" t="s">
        <v>649</v>
      </c>
      <c r="B1078" s="303" t="s">
        <v>50</v>
      </c>
      <c r="C1078" s="286">
        <v>11</v>
      </c>
      <c r="D1078" s="286"/>
      <c r="E1078" s="287">
        <v>36</v>
      </c>
      <c r="F1078" s="288"/>
      <c r="G1078" s="289"/>
      <c r="H1078" s="290">
        <f t="shared" ref="H1078:J1079" si="829">H1079</f>
        <v>4870000</v>
      </c>
      <c r="I1078" s="290">
        <f t="shared" si="829"/>
        <v>8000000</v>
      </c>
      <c r="J1078" s="290">
        <f t="shared" si="829"/>
        <v>8000000</v>
      </c>
    </row>
    <row r="1079" spans="1:10" s="224" customFormat="1" x14ac:dyDescent="0.2">
      <c r="A1079" s="185" t="s">
        <v>649</v>
      </c>
      <c r="B1079" s="168" t="s">
        <v>50</v>
      </c>
      <c r="C1079" s="169">
        <v>11</v>
      </c>
      <c r="D1079" s="185"/>
      <c r="E1079" s="187">
        <v>363</v>
      </c>
      <c r="F1079" s="227"/>
      <c r="G1079" s="164"/>
      <c r="H1079" s="158">
        <f t="shared" si="829"/>
        <v>4870000</v>
      </c>
      <c r="I1079" s="158">
        <f t="shared" si="829"/>
        <v>8000000</v>
      </c>
      <c r="J1079" s="158">
        <f t="shared" si="829"/>
        <v>8000000</v>
      </c>
    </row>
    <row r="1080" spans="1:10" s="224" customFormat="1" ht="15" x14ac:dyDescent="0.2">
      <c r="A1080" s="146" t="s">
        <v>649</v>
      </c>
      <c r="B1080" s="144" t="s">
        <v>50</v>
      </c>
      <c r="C1080" s="145">
        <v>11</v>
      </c>
      <c r="D1080" s="146" t="s">
        <v>27</v>
      </c>
      <c r="E1080" s="188">
        <v>3631</v>
      </c>
      <c r="F1080" s="227" t="s">
        <v>233</v>
      </c>
      <c r="G1080" s="221"/>
      <c r="H1080" s="245">
        <v>4870000</v>
      </c>
      <c r="I1080" s="245">
        <v>8000000</v>
      </c>
      <c r="J1080" s="245">
        <v>8000000</v>
      </c>
    </row>
    <row r="1081" spans="1:10" s="166" customFormat="1" x14ac:dyDescent="0.2">
      <c r="A1081" s="390" t="s">
        <v>649</v>
      </c>
      <c r="B1081" s="303" t="s">
        <v>50</v>
      </c>
      <c r="C1081" s="286">
        <v>11</v>
      </c>
      <c r="D1081" s="286"/>
      <c r="E1081" s="287">
        <v>41</v>
      </c>
      <c r="F1081" s="288"/>
      <c r="G1081" s="289"/>
      <c r="H1081" s="290">
        <f t="shared" ref="H1081:J1081" si="830">H1082</f>
        <v>250000</v>
      </c>
      <c r="I1081" s="290">
        <f t="shared" si="830"/>
        <v>500000</v>
      </c>
      <c r="J1081" s="290">
        <f t="shared" si="830"/>
        <v>500000</v>
      </c>
    </row>
    <row r="1082" spans="1:10" s="166" customFormat="1" x14ac:dyDescent="0.2">
      <c r="A1082" s="185" t="s">
        <v>649</v>
      </c>
      <c r="B1082" s="168" t="s">
        <v>50</v>
      </c>
      <c r="C1082" s="169">
        <v>11</v>
      </c>
      <c r="D1082" s="185"/>
      <c r="E1082" s="187">
        <v>412</v>
      </c>
      <c r="F1082" s="227"/>
      <c r="G1082" s="164"/>
      <c r="H1082" s="158">
        <f t="shared" ref="H1082" si="831">H1083+H1084</f>
        <v>250000</v>
      </c>
      <c r="I1082" s="158">
        <f t="shared" ref="I1082" si="832">I1083+I1084</f>
        <v>500000</v>
      </c>
      <c r="J1082" s="158">
        <f t="shared" ref="J1082" si="833">J1083+J1084</f>
        <v>500000</v>
      </c>
    </row>
    <row r="1083" spans="1:10" s="224" customFormat="1" ht="15" x14ac:dyDescent="0.2">
      <c r="A1083" s="146" t="s">
        <v>649</v>
      </c>
      <c r="B1083" s="144" t="s">
        <v>50</v>
      </c>
      <c r="C1083" s="145">
        <v>11</v>
      </c>
      <c r="D1083" s="146" t="s">
        <v>27</v>
      </c>
      <c r="E1083" s="188">
        <v>4123</v>
      </c>
      <c r="F1083" s="227" t="s">
        <v>133</v>
      </c>
      <c r="G1083" s="221"/>
      <c r="H1083" s="245">
        <v>50000</v>
      </c>
      <c r="I1083" s="245">
        <v>50000</v>
      </c>
      <c r="J1083" s="245">
        <v>50000</v>
      </c>
    </row>
    <row r="1084" spans="1:10" s="224" customFormat="1" ht="15" x14ac:dyDescent="0.2">
      <c r="A1084" s="146" t="s">
        <v>649</v>
      </c>
      <c r="B1084" s="144" t="s">
        <v>50</v>
      </c>
      <c r="C1084" s="145">
        <v>11</v>
      </c>
      <c r="D1084" s="146" t="s">
        <v>27</v>
      </c>
      <c r="E1084" s="188">
        <v>4126</v>
      </c>
      <c r="F1084" s="227" t="s">
        <v>4</v>
      </c>
      <c r="G1084" s="221"/>
      <c r="H1084" s="245">
        <v>200000</v>
      </c>
      <c r="I1084" s="245">
        <v>450000</v>
      </c>
      <c r="J1084" s="245">
        <v>450000</v>
      </c>
    </row>
    <row r="1085" spans="1:10" s="166" customFormat="1" x14ac:dyDescent="0.2">
      <c r="A1085" s="390" t="s">
        <v>649</v>
      </c>
      <c r="B1085" s="303" t="s">
        <v>50</v>
      </c>
      <c r="C1085" s="286">
        <v>11</v>
      </c>
      <c r="D1085" s="286"/>
      <c r="E1085" s="287">
        <v>42</v>
      </c>
      <c r="F1085" s="288"/>
      <c r="G1085" s="289"/>
      <c r="H1085" s="290">
        <f t="shared" ref="H1085:J1086" si="834">H1086</f>
        <v>50000</v>
      </c>
      <c r="I1085" s="290">
        <f t="shared" si="834"/>
        <v>50000</v>
      </c>
      <c r="J1085" s="290">
        <f t="shared" si="834"/>
        <v>50000</v>
      </c>
    </row>
    <row r="1086" spans="1:10" s="166" customFormat="1" x14ac:dyDescent="0.2">
      <c r="A1086" s="185" t="s">
        <v>649</v>
      </c>
      <c r="B1086" s="168" t="s">
        <v>50</v>
      </c>
      <c r="C1086" s="169">
        <v>11</v>
      </c>
      <c r="D1086" s="185"/>
      <c r="E1086" s="187">
        <v>426</v>
      </c>
      <c r="F1086" s="227"/>
      <c r="G1086" s="164"/>
      <c r="H1086" s="158">
        <f t="shared" si="834"/>
        <v>50000</v>
      </c>
      <c r="I1086" s="158">
        <f t="shared" si="834"/>
        <v>50000</v>
      </c>
      <c r="J1086" s="158">
        <f t="shared" si="834"/>
        <v>50000</v>
      </c>
    </row>
    <row r="1087" spans="1:10" s="224" customFormat="1" ht="15" x14ac:dyDescent="0.2">
      <c r="A1087" s="146" t="s">
        <v>649</v>
      </c>
      <c r="B1087" s="144" t="s">
        <v>50</v>
      </c>
      <c r="C1087" s="145">
        <v>11</v>
      </c>
      <c r="D1087" s="146" t="s">
        <v>27</v>
      </c>
      <c r="E1087" s="188">
        <v>4262</v>
      </c>
      <c r="F1087" s="227" t="s">
        <v>135</v>
      </c>
      <c r="G1087" s="221"/>
      <c r="H1087" s="245">
        <v>50000</v>
      </c>
      <c r="I1087" s="245">
        <v>50000</v>
      </c>
      <c r="J1087" s="245">
        <v>50000</v>
      </c>
    </row>
    <row r="1088" spans="1:10" s="152" customFormat="1" ht="33.75" x14ac:dyDescent="0.2">
      <c r="A1088" s="391" t="s">
        <v>649</v>
      </c>
      <c r="B1088" s="297" t="s">
        <v>71</v>
      </c>
      <c r="C1088" s="297"/>
      <c r="D1088" s="297"/>
      <c r="E1088" s="298"/>
      <c r="F1088" s="300" t="s">
        <v>700</v>
      </c>
      <c r="G1088" s="301" t="s">
        <v>698</v>
      </c>
      <c r="H1088" s="302">
        <f t="shared" ref="H1088:J1088" si="835">H1089</f>
        <v>446000000</v>
      </c>
      <c r="I1088" s="302">
        <f t="shared" si="835"/>
        <v>450000000</v>
      </c>
      <c r="J1088" s="302">
        <f t="shared" si="835"/>
        <v>450000000</v>
      </c>
    </row>
    <row r="1089" spans="1:10" s="224" customFormat="1" x14ac:dyDescent="0.2">
      <c r="A1089" s="390" t="s">
        <v>649</v>
      </c>
      <c r="B1089" s="303" t="s">
        <v>71</v>
      </c>
      <c r="C1089" s="286">
        <v>11</v>
      </c>
      <c r="D1089" s="286"/>
      <c r="E1089" s="287">
        <v>36</v>
      </c>
      <c r="F1089" s="288"/>
      <c r="G1089" s="289"/>
      <c r="H1089" s="290">
        <f t="shared" ref="H1089:J1090" si="836">H1090</f>
        <v>446000000</v>
      </c>
      <c r="I1089" s="290">
        <f t="shared" si="836"/>
        <v>450000000</v>
      </c>
      <c r="J1089" s="290">
        <f t="shared" si="836"/>
        <v>450000000</v>
      </c>
    </row>
    <row r="1090" spans="1:10" s="224" customFormat="1" x14ac:dyDescent="0.2">
      <c r="A1090" s="181" t="s">
        <v>649</v>
      </c>
      <c r="B1090" s="153" t="s">
        <v>71</v>
      </c>
      <c r="C1090" s="154">
        <v>11</v>
      </c>
      <c r="D1090" s="181"/>
      <c r="E1090" s="156">
        <v>363</v>
      </c>
      <c r="F1090" s="265"/>
      <c r="G1090" s="157"/>
      <c r="H1090" s="158">
        <f t="shared" si="836"/>
        <v>446000000</v>
      </c>
      <c r="I1090" s="158">
        <f t="shared" ref="I1090:J1090" si="837">I1091</f>
        <v>450000000</v>
      </c>
      <c r="J1090" s="158">
        <f t="shared" si="837"/>
        <v>450000000</v>
      </c>
    </row>
    <row r="1091" spans="1:10" s="224" customFormat="1" ht="15" x14ac:dyDescent="0.2">
      <c r="A1091" s="182" t="s">
        <v>649</v>
      </c>
      <c r="B1091" s="160" t="s">
        <v>71</v>
      </c>
      <c r="C1091" s="161">
        <v>11</v>
      </c>
      <c r="D1091" s="182" t="s">
        <v>27</v>
      </c>
      <c r="E1091" s="163">
        <v>3631</v>
      </c>
      <c r="F1091" s="324" t="s">
        <v>233</v>
      </c>
      <c r="G1091" s="221"/>
      <c r="H1091" s="245">
        <v>446000000</v>
      </c>
      <c r="I1091" s="245">
        <v>450000000</v>
      </c>
      <c r="J1091" s="245">
        <v>450000000</v>
      </c>
    </row>
    <row r="1092" spans="1:10" s="152" customFormat="1" ht="33.75" x14ac:dyDescent="0.2">
      <c r="A1092" s="391" t="s">
        <v>649</v>
      </c>
      <c r="B1092" s="297" t="s">
        <v>718</v>
      </c>
      <c r="C1092" s="297"/>
      <c r="D1092" s="297"/>
      <c r="E1092" s="298"/>
      <c r="F1092" s="300" t="s">
        <v>717</v>
      </c>
      <c r="G1092" s="301" t="s">
        <v>698</v>
      </c>
      <c r="H1092" s="302">
        <f t="shared" ref="H1092:J1092" si="838">H1093</f>
        <v>2200000</v>
      </c>
      <c r="I1092" s="302">
        <f t="shared" si="838"/>
        <v>6000000</v>
      </c>
      <c r="J1092" s="302">
        <f t="shared" si="838"/>
        <v>6000000</v>
      </c>
    </row>
    <row r="1093" spans="1:10" s="152" customFormat="1" x14ac:dyDescent="0.2">
      <c r="A1093" s="392" t="s">
        <v>649</v>
      </c>
      <c r="B1093" s="285" t="s">
        <v>718</v>
      </c>
      <c r="C1093" s="286">
        <v>11</v>
      </c>
      <c r="D1093" s="286"/>
      <c r="E1093" s="287">
        <v>35</v>
      </c>
      <c r="F1093" s="288"/>
      <c r="G1093" s="289"/>
      <c r="H1093" s="290">
        <f t="shared" ref="H1093" si="839">H1094+H1096</f>
        <v>2200000</v>
      </c>
      <c r="I1093" s="290">
        <f t="shared" ref="I1093" si="840">I1094+I1096</f>
        <v>6000000</v>
      </c>
      <c r="J1093" s="290">
        <f t="shared" ref="J1093" si="841">J1094+J1096</f>
        <v>6000000</v>
      </c>
    </row>
    <row r="1094" spans="1:10" s="152" customFormat="1" x14ac:dyDescent="0.2">
      <c r="A1094" s="181" t="s">
        <v>649</v>
      </c>
      <c r="B1094" s="153" t="s">
        <v>718</v>
      </c>
      <c r="C1094" s="154">
        <v>11</v>
      </c>
      <c r="D1094" s="181"/>
      <c r="E1094" s="156">
        <v>351</v>
      </c>
      <c r="F1094" s="226"/>
      <c r="G1094" s="157"/>
      <c r="H1094" s="158">
        <f t="shared" ref="H1094:J1094" si="842">H1095</f>
        <v>400000</v>
      </c>
      <c r="I1094" s="158">
        <f t="shared" si="842"/>
        <v>600000</v>
      </c>
      <c r="J1094" s="158">
        <f t="shared" si="842"/>
        <v>600000</v>
      </c>
    </row>
    <row r="1095" spans="1:10" s="224" customFormat="1" ht="30" x14ac:dyDescent="0.2">
      <c r="A1095" s="172" t="s">
        <v>649</v>
      </c>
      <c r="B1095" s="272" t="s">
        <v>718</v>
      </c>
      <c r="C1095" s="161">
        <v>11</v>
      </c>
      <c r="D1095" s="182" t="s">
        <v>27</v>
      </c>
      <c r="E1095" s="163">
        <v>3512</v>
      </c>
      <c r="F1095" s="227" t="s">
        <v>140</v>
      </c>
      <c r="G1095" s="221"/>
      <c r="H1095" s="245">
        <v>400000</v>
      </c>
      <c r="I1095" s="245">
        <v>600000</v>
      </c>
      <c r="J1095" s="245">
        <v>600000</v>
      </c>
    </row>
    <row r="1096" spans="1:10" s="152" customFormat="1" x14ac:dyDescent="0.2">
      <c r="A1096" s="170" t="s">
        <v>649</v>
      </c>
      <c r="B1096" s="225" t="s">
        <v>718</v>
      </c>
      <c r="C1096" s="154">
        <v>11</v>
      </c>
      <c r="D1096" s="181"/>
      <c r="E1096" s="156">
        <v>352</v>
      </c>
      <c r="F1096" s="226"/>
      <c r="G1096" s="157"/>
      <c r="H1096" s="158">
        <f t="shared" ref="H1096:J1096" si="843">H1097</f>
        <v>1800000</v>
      </c>
      <c r="I1096" s="158">
        <f t="shared" si="843"/>
        <v>5400000</v>
      </c>
      <c r="J1096" s="158">
        <f t="shared" si="843"/>
        <v>5400000</v>
      </c>
    </row>
    <row r="1097" spans="1:10" s="224" customFormat="1" ht="30" x14ac:dyDescent="0.2">
      <c r="A1097" s="172" t="s">
        <v>649</v>
      </c>
      <c r="B1097" s="272" t="s">
        <v>718</v>
      </c>
      <c r="C1097" s="161">
        <v>11</v>
      </c>
      <c r="D1097" s="182" t="s">
        <v>27</v>
      </c>
      <c r="E1097" s="163">
        <v>3522</v>
      </c>
      <c r="F1097" s="227" t="s">
        <v>665</v>
      </c>
      <c r="G1097" s="221"/>
      <c r="H1097" s="245">
        <v>1800000</v>
      </c>
      <c r="I1097" s="245">
        <v>5400000</v>
      </c>
      <c r="J1097" s="245">
        <v>5400000</v>
      </c>
    </row>
    <row r="1098" spans="1:10" s="152" customFormat="1" ht="47.25" x14ac:dyDescent="0.2">
      <c r="A1098" s="391" t="s">
        <v>649</v>
      </c>
      <c r="B1098" s="297" t="s">
        <v>732</v>
      </c>
      <c r="C1098" s="297"/>
      <c r="D1098" s="297"/>
      <c r="E1098" s="298"/>
      <c r="F1098" s="300" t="s">
        <v>731</v>
      </c>
      <c r="G1098" s="301" t="s">
        <v>698</v>
      </c>
      <c r="H1098" s="302">
        <f t="shared" ref="H1098:J1100" si="844">H1099</f>
        <v>100000</v>
      </c>
      <c r="I1098" s="302">
        <f t="shared" si="844"/>
        <v>100000</v>
      </c>
      <c r="J1098" s="302">
        <f t="shared" si="844"/>
        <v>100000</v>
      </c>
    </row>
    <row r="1099" spans="1:10" s="152" customFormat="1" x14ac:dyDescent="0.2">
      <c r="A1099" s="392" t="s">
        <v>649</v>
      </c>
      <c r="B1099" s="285" t="s">
        <v>732</v>
      </c>
      <c r="C1099" s="286">
        <v>11</v>
      </c>
      <c r="D1099" s="286"/>
      <c r="E1099" s="287">
        <v>38</v>
      </c>
      <c r="F1099" s="288"/>
      <c r="G1099" s="289"/>
      <c r="H1099" s="290">
        <f t="shared" si="844"/>
        <v>100000</v>
      </c>
      <c r="I1099" s="290">
        <f t="shared" si="844"/>
        <v>100000</v>
      </c>
      <c r="J1099" s="290">
        <f t="shared" si="844"/>
        <v>100000</v>
      </c>
    </row>
    <row r="1100" spans="1:10" s="152" customFormat="1" x14ac:dyDescent="0.2">
      <c r="A1100" s="181" t="s">
        <v>649</v>
      </c>
      <c r="B1100" s="153" t="s">
        <v>732</v>
      </c>
      <c r="C1100" s="154">
        <v>11</v>
      </c>
      <c r="D1100" s="181"/>
      <c r="E1100" s="156">
        <v>381</v>
      </c>
      <c r="F1100" s="226"/>
      <c r="G1100" s="157"/>
      <c r="H1100" s="158">
        <f t="shared" si="844"/>
        <v>100000</v>
      </c>
      <c r="I1100" s="158">
        <f t="shared" si="844"/>
        <v>100000</v>
      </c>
      <c r="J1100" s="158">
        <f t="shared" si="844"/>
        <v>100000</v>
      </c>
    </row>
    <row r="1101" spans="1:10" s="224" customFormat="1" ht="15" x14ac:dyDescent="0.2">
      <c r="A1101" s="172" t="s">
        <v>649</v>
      </c>
      <c r="B1101" s="272" t="s">
        <v>732</v>
      </c>
      <c r="C1101" s="161">
        <v>11</v>
      </c>
      <c r="D1101" s="182" t="s">
        <v>27</v>
      </c>
      <c r="E1101" s="163">
        <v>3811</v>
      </c>
      <c r="F1101" s="227" t="s">
        <v>141</v>
      </c>
      <c r="G1101" s="221"/>
      <c r="H1101" s="245">
        <v>100000</v>
      </c>
      <c r="I1101" s="245">
        <v>100000</v>
      </c>
      <c r="J1101" s="245">
        <v>100000</v>
      </c>
    </row>
    <row r="1102" spans="1:10" s="193" customFormat="1" x14ac:dyDescent="0.2">
      <c r="A1102" s="400" t="s">
        <v>649</v>
      </c>
      <c r="B1102" s="430" t="s">
        <v>619</v>
      </c>
      <c r="C1102" s="430"/>
      <c r="D1102" s="430"/>
      <c r="E1102" s="430"/>
      <c r="F1102" s="430"/>
      <c r="G1102" s="177"/>
      <c r="H1102" s="178">
        <f t="shared" ref="H1102:J1102" si="845">SUM(H1103)</f>
        <v>2077788813</v>
      </c>
      <c r="I1102" s="178">
        <f t="shared" si="845"/>
        <v>2849732580</v>
      </c>
      <c r="J1102" s="178">
        <f t="shared" si="845"/>
        <v>3452218429</v>
      </c>
    </row>
    <row r="1103" spans="1:10" s="166" customFormat="1" x14ac:dyDescent="0.2">
      <c r="A1103" s="402" t="s">
        <v>649</v>
      </c>
      <c r="B1103" s="427" t="s">
        <v>733</v>
      </c>
      <c r="C1103" s="427"/>
      <c r="D1103" s="427"/>
      <c r="E1103" s="427"/>
      <c r="F1103" s="427"/>
      <c r="G1103" s="180"/>
      <c r="H1103" s="151">
        <f>H1104+H1295+H1281</f>
        <v>2077788813</v>
      </c>
      <c r="I1103" s="151">
        <f>I1104+I1295+I1281</f>
        <v>2849732580</v>
      </c>
      <c r="J1103" s="151">
        <f>J1104+J1295+J1281</f>
        <v>3452218429</v>
      </c>
    </row>
    <row r="1104" spans="1:10" s="167" customFormat="1" ht="56.25" x14ac:dyDescent="0.2">
      <c r="A1104" s="391" t="s">
        <v>649</v>
      </c>
      <c r="B1104" s="297" t="s">
        <v>626</v>
      </c>
      <c r="C1104" s="297"/>
      <c r="D1104" s="297"/>
      <c r="E1104" s="298"/>
      <c r="F1104" s="300" t="s">
        <v>627</v>
      </c>
      <c r="G1104" s="301" t="s">
        <v>645</v>
      </c>
      <c r="H1104" s="302">
        <f>H1105+H1123+H1133+H1155+H1159+H1165+H1168+H1176+H1181+H1195+H1200+H1205+H1209+H1215+H1223+H1235+H1243+H1262+H1266+H1269+H1273+H1226</f>
        <v>2059753933</v>
      </c>
      <c r="I1104" s="302">
        <f>I1105+I1123+I1133+I1155+I1159+I1165+I1168+I1176+I1181+I1195+I1200+I1205+I1209+I1215+I1223+I1235+I1243+I1262+I1266+I1269+I1273+I1226</f>
        <v>2520278399</v>
      </c>
      <c r="J1104" s="302">
        <f>J1105+J1123+J1133+J1155+J1159+J1165+J1168+J1176+J1181+J1195+J1200+J1205+J1209+J1215+J1223+J1235+J1243+J1262+J1266+J1269+J1273+J1226</f>
        <v>2957005041</v>
      </c>
    </row>
    <row r="1105" spans="1:10" s="167" customFormat="1" x14ac:dyDescent="0.2">
      <c r="A1105" s="390" t="s">
        <v>649</v>
      </c>
      <c r="B1105" s="303" t="s">
        <v>626</v>
      </c>
      <c r="C1105" s="286">
        <v>11</v>
      </c>
      <c r="D1105" s="286"/>
      <c r="E1105" s="287">
        <v>32</v>
      </c>
      <c r="F1105" s="288"/>
      <c r="G1105" s="289"/>
      <c r="H1105" s="290">
        <f t="shared" ref="H1105" si="846">H1106+H1109+H1112+H1121</f>
        <v>477000</v>
      </c>
      <c r="I1105" s="290">
        <f t="shared" ref="I1105" si="847">I1106+I1109+I1112+I1121</f>
        <v>477000</v>
      </c>
      <c r="J1105" s="290">
        <f t="shared" ref="J1105" si="848">J1106+J1109+J1112+J1121</f>
        <v>477000</v>
      </c>
    </row>
    <row r="1106" spans="1:10" s="167" customFormat="1" x14ac:dyDescent="0.2">
      <c r="A1106" s="170" t="s">
        <v>649</v>
      </c>
      <c r="B1106" s="195" t="s">
        <v>626</v>
      </c>
      <c r="C1106" s="195">
        <v>11</v>
      </c>
      <c r="D1106" s="170"/>
      <c r="E1106" s="171">
        <v>321</v>
      </c>
      <c r="F1106" s="231"/>
      <c r="G1106" s="198"/>
      <c r="H1106" s="158">
        <f t="shared" ref="H1106" si="849">H1107+H1108</f>
        <v>20000</v>
      </c>
      <c r="I1106" s="158">
        <f t="shared" ref="I1106" si="850">I1107+I1108</f>
        <v>20000</v>
      </c>
      <c r="J1106" s="158">
        <f t="shared" ref="J1106" si="851">J1107+J1108</f>
        <v>20000</v>
      </c>
    </row>
    <row r="1107" spans="1:10" s="224" customFormat="1" ht="15" x14ac:dyDescent="0.2">
      <c r="A1107" s="172" t="s">
        <v>649</v>
      </c>
      <c r="B1107" s="194" t="s">
        <v>626</v>
      </c>
      <c r="C1107" s="194">
        <v>11</v>
      </c>
      <c r="D1107" s="172" t="s">
        <v>18</v>
      </c>
      <c r="E1107" s="173">
        <v>3211</v>
      </c>
      <c r="F1107" s="229" t="s">
        <v>110</v>
      </c>
      <c r="G1107" s="206"/>
      <c r="H1107" s="245">
        <v>10000</v>
      </c>
      <c r="I1107" s="245">
        <v>10000</v>
      </c>
      <c r="J1107" s="245">
        <v>10000</v>
      </c>
    </row>
    <row r="1108" spans="1:10" s="224" customFormat="1" ht="15" x14ac:dyDescent="0.2">
      <c r="A1108" s="172" t="s">
        <v>649</v>
      </c>
      <c r="B1108" s="194" t="s">
        <v>626</v>
      </c>
      <c r="C1108" s="194">
        <v>11</v>
      </c>
      <c r="D1108" s="172" t="s">
        <v>18</v>
      </c>
      <c r="E1108" s="173">
        <v>3213</v>
      </c>
      <c r="F1108" s="229" t="s">
        <v>112</v>
      </c>
      <c r="G1108" s="206"/>
      <c r="H1108" s="245">
        <v>10000</v>
      </c>
      <c r="I1108" s="245">
        <v>10000</v>
      </c>
      <c r="J1108" s="245">
        <v>10000</v>
      </c>
    </row>
    <row r="1109" spans="1:10" s="167" customFormat="1" x14ac:dyDescent="0.2">
      <c r="A1109" s="170" t="s">
        <v>649</v>
      </c>
      <c r="B1109" s="195" t="s">
        <v>626</v>
      </c>
      <c r="C1109" s="195">
        <v>11</v>
      </c>
      <c r="D1109" s="170"/>
      <c r="E1109" s="171">
        <v>322</v>
      </c>
      <c r="F1109" s="231"/>
      <c r="G1109" s="198"/>
      <c r="H1109" s="158">
        <f t="shared" ref="H1109" si="852">H1110+H1111</f>
        <v>20000</v>
      </c>
      <c r="I1109" s="158">
        <f t="shared" ref="I1109" si="853">I1110+I1111</f>
        <v>20000</v>
      </c>
      <c r="J1109" s="158">
        <f t="shared" ref="J1109" si="854">J1110+J1111</f>
        <v>20000</v>
      </c>
    </row>
    <row r="1110" spans="1:10" s="224" customFormat="1" ht="15" x14ac:dyDescent="0.2">
      <c r="A1110" s="172" t="s">
        <v>649</v>
      </c>
      <c r="B1110" s="194" t="s">
        <v>626</v>
      </c>
      <c r="C1110" s="194">
        <v>11</v>
      </c>
      <c r="D1110" s="172" t="s">
        <v>18</v>
      </c>
      <c r="E1110" s="173">
        <v>3221</v>
      </c>
      <c r="F1110" s="229" t="s">
        <v>146</v>
      </c>
      <c r="G1110" s="206"/>
      <c r="H1110" s="245">
        <v>10000</v>
      </c>
      <c r="I1110" s="245">
        <v>10000</v>
      </c>
      <c r="J1110" s="245">
        <v>10000</v>
      </c>
    </row>
    <row r="1111" spans="1:10" s="224" customFormat="1" ht="15" x14ac:dyDescent="0.2">
      <c r="A1111" s="172" t="s">
        <v>649</v>
      </c>
      <c r="B1111" s="194" t="s">
        <v>626</v>
      </c>
      <c r="C1111" s="194">
        <v>11</v>
      </c>
      <c r="D1111" s="172" t="s">
        <v>18</v>
      </c>
      <c r="E1111" s="173">
        <v>3223</v>
      </c>
      <c r="F1111" s="229" t="s">
        <v>115</v>
      </c>
      <c r="G1111" s="206"/>
      <c r="H1111" s="245">
        <v>10000</v>
      </c>
      <c r="I1111" s="245">
        <v>10000</v>
      </c>
      <c r="J1111" s="245">
        <v>10000</v>
      </c>
    </row>
    <row r="1112" spans="1:10" s="167" customFormat="1" x14ac:dyDescent="0.2">
      <c r="A1112" s="170" t="s">
        <v>649</v>
      </c>
      <c r="B1112" s="195" t="s">
        <v>626</v>
      </c>
      <c r="C1112" s="195">
        <v>11</v>
      </c>
      <c r="D1112" s="170"/>
      <c r="E1112" s="171">
        <v>323</v>
      </c>
      <c r="F1112" s="231"/>
      <c r="G1112" s="198"/>
      <c r="H1112" s="158">
        <f t="shared" ref="H1112" si="855">SUM(H1113:H1120)</f>
        <v>436000</v>
      </c>
      <c r="I1112" s="158">
        <f t="shared" ref="I1112" si="856">SUM(I1113:I1120)</f>
        <v>436000</v>
      </c>
      <c r="J1112" s="158">
        <f t="shared" ref="J1112" si="857">SUM(J1113:J1120)</f>
        <v>436000</v>
      </c>
    </row>
    <row r="1113" spans="1:10" s="224" customFormat="1" ht="15" x14ac:dyDescent="0.2">
      <c r="A1113" s="172" t="s">
        <v>649</v>
      </c>
      <c r="B1113" s="194" t="s">
        <v>626</v>
      </c>
      <c r="C1113" s="194">
        <v>11</v>
      </c>
      <c r="D1113" s="172" t="s">
        <v>18</v>
      </c>
      <c r="E1113" s="173">
        <v>3231</v>
      </c>
      <c r="F1113" s="229" t="s">
        <v>117</v>
      </c>
      <c r="G1113" s="206"/>
      <c r="H1113" s="245">
        <v>5000</v>
      </c>
      <c r="I1113" s="245">
        <v>5000</v>
      </c>
      <c r="J1113" s="245">
        <v>5000</v>
      </c>
    </row>
    <row r="1114" spans="1:10" s="224" customFormat="1" ht="15" x14ac:dyDescent="0.2">
      <c r="A1114" s="172" t="s">
        <v>649</v>
      </c>
      <c r="B1114" s="194" t="s">
        <v>626</v>
      </c>
      <c r="C1114" s="194">
        <v>11</v>
      </c>
      <c r="D1114" s="172" t="s">
        <v>18</v>
      </c>
      <c r="E1114" s="173">
        <v>3232</v>
      </c>
      <c r="F1114" s="229" t="s">
        <v>118</v>
      </c>
      <c r="G1114" s="206"/>
      <c r="H1114" s="245">
        <v>5000</v>
      </c>
      <c r="I1114" s="245">
        <v>5000</v>
      </c>
      <c r="J1114" s="245">
        <v>5000</v>
      </c>
    </row>
    <row r="1115" spans="1:10" s="224" customFormat="1" ht="15" x14ac:dyDescent="0.2">
      <c r="A1115" s="172" t="s">
        <v>649</v>
      </c>
      <c r="B1115" s="194" t="s">
        <v>626</v>
      </c>
      <c r="C1115" s="194">
        <v>11</v>
      </c>
      <c r="D1115" s="172" t="s">
        <v>18</v>
      </c>
      <c r="E1115" s="173">
        <v>3233</v>
      </c>
      <c r="F1115" s="229" t="s">
        <v>119</v>
      </c>
      <c r="G1115" s="206"/>
      <c r="H1115" s="245">
        <v>20000</v>
      </c>
      <c r="I1115" s="245">
        <v>20000</v>
      </c>
      <c r="J1115" s="245">
        <v>20000</v>
      </c>
    </row>
    <row r="1116" spans="1:10" s="224" customFormat="1" ht="15" x14ac:dyDescent="0.2">
      <c r="A1116" s="172" t="s">
        <v>649</v>
      </c>
      <c r="B1116" s="194" t="s">
        <v>626</v>
      </c>
      <c r="C1116" s="194">
        <v>11</v>
      </c>
      <c r="D1116" s="172" t="s">
        <v>18</v>
      </c>
      <c r="E1116" s="173">
        <v>3234</v>
      </c>
      <c r="F1116" s="229" t="s">
        <v>120</v>
      </c>
      <c r="G1116" s="206"/>
      <c r="H1116" s="245">
        <v>3000</v>
      </c>
      <c r="I1116" s="245">
        <v>3000</v>
      </c>
      <c r="J1116" s="245">
        <v>3000</v>
      </c>
    </row>
    <row r="1117" spans="1:10" s="224" customFormat="1" ht="15" x14ac:dyDescent="0.2">
      <c r="A1117" s="172" t="s">
        <v>649</v>
      </c>
      <c r="B1117" s="194" t="s">
        <v>626</v>
      </c>
      <c r="C1117" s="194">
        <v>11</v>
      </c>
      <c r="D1117" s="172" t="s">
        <v>18</v>
      </c>
      <c r="E1117" s="173">
        <v>3235</v>
      </c>
      <c r="F1117" s="229" t="s">
        <v>42</v>
      </c>
      <c r="G1117" s="206"/>
      <c r="H1117" s="245">
        <v>1000</v>
      </c>
      <c r="I1117" s="245">
        <v>1000</v>
      </c>
      <c r="J1117" s="245">
        <v>1000</v>
      </c>
    </row>
    <row r="1118" spans="1:10" s="224" customFormat="1" ht="15" x14ac:dyDescent="0.2">
      <c r="A1118" s="172" t="s">
        <v>649</v>
      </c>
      <c r="B1118" s="194" t="s">
        <v>626</v>
      </c>
      <c r="C1118" s="194">
        <v>11</v>
      </c>
      <c r="D1118" s="172" t="s">
        <v>18</v>
      </c>
      <c r="E1118" s="173">
        <v>3237</v>
      </c>
      <c r="F1118" s="229" t="s">
        <v>36</v>
      </c>
      <c r="G1118" s="206"/>
      <c r="H1118" s="245">
        <v>400000</v>
      </c>
      <c r="I1118" s="245">
        <v>400000</v>
      </c>
      <c r="J1118" s="245">
        <v>400000</v>
      </c>
    </row>
    <row r="1119" spans="1:10" s="224" customFormat="1" ht="15" x14ac:dyDescent="0.2">
      <c r="A1119" s="172" t="s">
        <v>649</v>
      </c>
      <c r="B1119" s="194" t="s">
        <v>626</v>
      </c>
      <c r="C1119" s="194">
        <v>11</v>
      </c>
      <c r="D1119" s="172" t="s">
        <v>18</v>
      </c>
      <c r="E1119" s="173">
        <v>3238</v>
      </c>
      <c r="F1119" s="229" t="s">
        <v>122</v>
      </c>
      <c r="G1119" s="206"/>
      <c r="H1119" s="245">
        <v>1000</v>
      </c>
      <c r="I1119" s="245">
        <v>1000</v>
      </c>
      <c r="J1119" s="245">
        <v>1000</v>
      </c>
    </row>
    <row r="1120" spans="1:10" s="224" customFormat="1" ht="15" x14ac:dyDescent="0.2">
      <c r="A1120" s="172" t="s">
        <v>649</v>
      </c>
      <c r="B1120" s="194" t="s">
        <v>626</v>
      </c>
      <c r="C1120" s="194">
        <v>11</v>
      </c>
      <c r="D1120" s="172" t="s">
        <v>18</v>
      </c>
      <c r="E1120" s="173">
        <v>3239</v>
      </c>
      <c r="F1120" s="229" t="s">
        <v>41</v>
      </c>
      <c r="G1120" s="206"/>
      <c r="H1120" s="245">
        <v>1000</v>
      </c>
      <c r="I1120" s="245">
        <v>1000</v>
      </c>
      <c r="J1120" s="245">
        <v>1000</v>
      </c>
    </row>
    <row r="1121" spans="1:10" s="167" customFormat="1" x14ac:dyDescent="0.2">
      <c r="A1121" s="170" t="s">
        <v>649</v>
      </c>
      <c r="B1121" s="195" t="s">
        <v>626</v>
      </c>
      <c r="C1121" s="195">
        <v>11</v>
      </c>
      <c r="D1121" s="170"/>
      <c r="E1121" s="171">
        <v>329</v>
      </c>
      <c r="F1121" s="231"/>
      <c r="G1121" s="198"/>
      <c r="H1121" s="158">
        <f t="shared" ref="H1121:J1121" si="858">H1122</f>
        <v>1000</v>
      </c>
      <c r="I1121" s="158">
        <f t="shared" si="858"/>
        <v>1000</v>
      </c>
      <c r="J1121" s="158">
        <f t="shared" si="858"/>
        <v>1000</v>
      </c>
    </row>
    <row r="1122" spans="1:10" s="244" customFormat="1" x14ac:dyDescent="0.2">
      <c r="A1122" s="172" t="s">
        <v>649</v>
      </c>
      <c r="B1122" s="194" t="s">
        <v>626</v>
      </c>
      <c r="C1122" s="194">
        <v>11</v>
      </c>
      <c r="D1122" s="172" t="s">
        <v>18</v>
      </c>
      <c r="E1122" s="173">
        <v>3293</v>
      </c>
      <c r="F1122" s="229" t="s">
        <v>124</v>
      </c>
      <c r="G1122" s="206"/>
      <c r="H1122" s="245">
        <v>1000</v>
      </c>
      <c r="I1122" s="245">
        <v>1000</v>
      </c>
      <c r="J1122" s="245">
        <v>1000</v>
      </c>
    </row>
    <row r="1123" spans="1:10" s="167" customFormat="1" x14ac:dyDescent="0.2">
      <c r="A1123" s="390" t="s">
        <v>649</v>
      </c>
      <c r="B1123" s="303" t="s">
        <v>626</v>
      </c>
      <c r="C1123" s="286">
        <v>12</v>
      </c>
      <c r="D1123" s="286"/>
      <c r="E1123" s="287">
        <v>31</v>
      </c>
      <c r="F1123" s="288"/>
      <c r="G1123" s="289"/>
      <c r="H1123" s="290">
        <f t="shared" ref="H1123" si="859">H1124+H1128+H1130</f>
        <v>1693800</v>
      </c>
      <c r="I1123" s="290">
        <f t="shared" ref="I1123" si="860">I1124+I1128+I1130</f>
        <v>1693800</v>
      </c>
      <c r="J1123" s="290">
        <f t="shared" ref="J1123" si="861">J1124+J1128+J1130</f>
        <v>1693800</v>
      </c>
    </row>
    <row r="1124" spans="1:10" s="166" customFormat="1" x14ac:dyDescent="0.2">
      <c r="A1124" s="170" t="s">
        <v>649</v>
      </c>
      <c r="B1124" s="195" t="s">
        <v>626</v>
      </c>
      <c r="C1124" s="195">
        <v>12</v>
      </c>
      <c r="D1124" s="170"/>
      <c r="E1124" s="171">
        <v>311</v>
      </c>
      <c r="F1124" s="231"/>
      <c r="G1124" s="198"/>
      <c r="H1124" s="158">
        <f t="shared" ref="H1124" si="862">H1126+H1125+H1127</f>
        <v>1365800</v>
      </c>
      <c r="I1124" s="158">
        <f t="shared" ref="I1124" si="863">I1126+I1125+I1127</f>
        <v>1365800</v>
      </c>
      <c r="J1124" s="158">
        <f t="shared" ref="J1124" si="864">J1126+J1125+J1127</f>
        <v>1365800</v>
      </c>
    </row>
    <row r="1125" spans="1:10" s="259" customFormat="1" ht="15" x14ac:dyDescent="0.2">
      <c r="A1125" s="172" t="s">
        <v>649</v>
      </c>
      <c r="B1125" s="194" t="s">
        <v>626</v>
      </c>
      <c r="C1125" s="194">
        <v>12</v>
      </c>
      <c r="D1125" s="172" t="s">
        <v>25</v>
      </c>
      <c r="E1125" s="173">
        <v>3111</v>
      </c>
      <c r="F1125" s="229" t="s">
        <v>19</v>
      </c>
      <c r="G1125" s="206"/>
      <c r="H1125" s="245">
        <v>9800</v>
      </c>
      <c r="I1125" s="245">
        <v>9800</v>
      </c>
      <c r="J1125" s="245">
        <v>9800</v>
      </c>
    </row>
    <row r="1126" spans="1:10" s="224" customFormat="1" ht="15" x14ac:dyDescent="0.2">
      <c r="A1126" s="172" t="s">
        <v>649</v>
      </c>
      <c r="B1126" s="194" t="s">
        <v>626</v>
      </c>
      <c r="C1126" s="194">
        <v>12</v>
      </c>
      <c r="D1126" s="172" t="s">
        <v>18</v>
      </c>
      <c r="E1126" s="173">
        <v>3111</v>
      </c>
      <c r="F1126" s="229" t="s">
        <v>19</v>
      </c>
      <c r="G1126" s="206"/>
      <c r="H1126" s="245">
        <v>1350000</v>
      </c>
      <c r="I1126" s="245">
        <v>1350000</v>
      </c>
      <c r="J1126" s="245">
        <v>1350000</v>
      </c>
    </row>
    <row r="1127" spans="1:10" s="224" customFormat="1" ht="15" x14ac:dyDescent="0.2">
      <c r="A1127" s="172" t="s">
        <v>649</v>
      </c>
      <c r="B1127" s="194" t="s">
        <v>626</v>
      </c>
      <c r="C1127" s="194">
        <v>12</v>
      </c>
      <c r="D1127" s="172" t="s">
        <v>18</v>
      </c>
      <c r="E1127" s="173">
        <v>3113</v>
      </c>
      <c r="F1127" s="229" t="s">
        <v>20</v>
      </c>
      <c r="G1127" s="206"/>
      <c r="H1127" s="245">
        <v>6000</v>
      </c>
      <c r="I1127" s="245">
        <v>6000</v>
      </c>
      <c r="J1127" s="245">
        <v>6000</v>
      </c>
    </row>
    <row r="1128" spans="1:10" s="166" customFormat="1" x14ac:dyDescent="0.2">
      <c r="A1128" s="170" t="s">
        <v>649</v>
      </c>
      <c r="B1128" s="195" t="s">
        <v>626</v>
      </c>
      <c r="C1128" s="195">
        <v>12</v>
      </c>
      <c r="D1128" s="170"/>
      <c r="E1128" s="171">
        <v>312</v>
      </c>
      <c r="F1128" s="231"/>
      <c r="G1128" s="198"/>
      <c r="H1128" s="175">
        <f t="shared" ref="H1128:J1128" si="865">H1129</f>
        <v>26000</v>
      </c>
      <c r="I1128" s="175">
        <f t="shared" si="865"/>
        <v>26000</v>
      </c>
      <c r="J1128" s="175">
        <f t="shared" si="865"/>
        <v>26000</v>
      </c>
    </row>
    <row r="1129" spans="1:10" s="224" customFormat="1" ht="15" x14ac:dyDescent="0.2">
      <c r="A1129" s="172" t="s">
        <v>649</v>
      </c>
      <c r="B1129" s="194" t="s">
        <v>626</v>
      </c>
      <c r="C1129" s="194">
        <v>12</v>
      </c>
      <c r="D1129" s="172" t="s">
        <v>18</v>
      </c>
      <c r="E1129" s="173">
        <v>3121</v>
      </c>
      <c r="F1129" s="227" t="s">
        <v>138</v>
      </c>
      <c r="G1129" s="221"/>
      <c r="H1129" s="245">
        <v>26000</v>
      </c>
      <c r="I1129" s="245">
        <v>26000</v>
      </c>
      <c r="J1129" s="245">
        <v>26000</v>
      </c>
    </row>
    <row r="1130" spans="1:10" s="166" customFormat="1" x14ac:dyDescent="0.2">
      <c r="A1130" s="170" t="s">
        <v>649</v>
      </c>
      <c r="B1130" s="195" t="s">
        <v>626</v>
      </c>
      <c r="C1130" s="195">
        <v>12</v>
      </c>
      <c r="D1130" s="170"/>
      <c r="E1130" s="171">
        <v>313</v>
      </c>
      <c r="F1130" s="231"/>
      <c r="G1130" s="198"/>
      <c r="H1130" s="158">
        <f t="shared" ref="H1130" si="866">H1132+H1131</f>
        <v>302000</v>
      </c>
      <c r="I1130" s="158">
        <f t="shared" ref="I1130" si="867">I1132+I1131</f>
        <v>302000</v>
      </c>
      <c r="J1130" s="158">
        <f t="shared" ref="J1130" si="868">J1132+J1131</f>
        <v>302000</v>
      </c>
    </row>
    <row r="1131" spans="1:10" s="259" customFormat="1" ht="15" x14ac:dyDescent="0.2">
      <c r="A1131" s="172" t="s">
        <v>649</v>
      </c>
      <c r="B1131" s="194" t="s">
        <v>626</v>
      </c>
      <c r="C1131" s="194">
        <v>12</v>
      </c>
      <c r="D1131" s="172" t="s">
        <v>25</v>
      </c>
      <c r="E1131" s="173">
        <v>3132</v>
      </c>
      <c r="F1131" s="229" t="s">
        <v>280</v>
      </c>
      <c r="G1131" s="206"/>
      <c r="H1131" s="245">
        <v>2000</v>
      </c>
      <c r="I1131" s="245">
        <v>2000</v>
      </c>
      <c r="J1131" s="245">
        <v>2000</v>
      </c>
    </row>
    <row r="1132" spans="1:10" s="224" customFormat="1" ht="15" x14ac:dyDescent="0.2">
      <c r="A1132" s="172" t="s">
        <v>649</v>
      </c>
      <c r="B1132" s="194" t="s">
        <v>626</v>
      </c>
      <c r="C1132" s="194">
        <v>12</v>
      </c>
      <c r="D1132" s="172" t="s">
        <v>18</v>
      </c>
      <c r="E1132" s="173">
        <v>3132</v>
      </c>
      <c r="F1132" s="229" t="s">
        <v>280</v>
      </c>
      <c r="G1132" s="206"/>
      <c r="H1132" s="245">
        <v>300000</v>
      </c>
      <c r="I1132" s="245">
        <v>300000</v>
      </c>
      <c r="J1132" s="245">
        <v>300000</v>
      </c>
    </row>
    <row r="1133" spans="1:10" s="166" customFormat="1" x14ac:dyDescent="0.2">
      <c r="A1133" s="390" t="s">
        <v>649</v>
      </c>
      <c r="B1133" s="303" t="s">
        <v>626</v>
      </c>
      <c r="C1133" s="286">
        <v>12</v>
      </c>
      <c r="D1133" s="286"/>
      <c r="E1133" s="287">
        <v>32</v>
      </c>
      <c r="F1133" s="288"/>
      <c r="G1133" s="289"/>
      <c r="H1133" s="290">
        <f>H1134+H1138+H1141+H1153</f>
        <v>4988103</v>
      </c>
      <c r="I1133" s="290">
        <f>I1134+I1138+I1141+I1153</f>
        <v>2698858</v>
      </c>
      <c r="J1133" s="290">
        <f>J1134+J1138+J1141+J1153</f>
        <v>2683262</v>
      </c>
    </row>
    <row r="1134" spans="1:10" s="166" customFormat="1" x14ac:dyDescent="0.2">
      <c r="A1134" s="170" t="s">
        <v>649</v>
      </c>
      <c r="B1134" s="195" t="s">
        <v>626</v>
      </c>
      <c r="C1134" s="195">
        <v>12</v>
      </c>
      <c r="D1134" s="170"/>
      <c r="E1134" s="171">
        <v>321</v>
      </c>
      <c r="F1134" s="231"/>
      <c r="G1134" s="198"/>
      <c r="H1134" s="158">
        <f>H1135+H1136+H1137</f>
        <v>245000</v>
      </c>
      <c r="I1134" s="158">
        <f t="shared" ref="I1134:J1134" si="869">I1135+I1136+I1137</f>
        <v>245000</v>
      </c>
      <c r="J1134" s="158">
        <f t="shared" si="869"/>
        <v>245000</v>
      </c>
    </row>
    <row r="1135" spans="1:10" s="224" customFormat="1" ht="15" x14ac:dyDescent="0.2">
      <c r="A1135" s="172" t="s">
        <v>649</v>
      </c>
      <c r="B1135" s="194" t="s">
        <v>626</v>
      </c>
      <c r="C1135" s="194">
        <v>12</v>
      </c>
      <c r="D1135" s="172" t="s">
        <v>18</v>
      </c>
      <c r="E1135" s="173">
        <v>3211</v>
      </c>
      <c r="F1135" s="229" t="s">
        <v>110</v>
      </c>
      <c r="G1135" s="206"/>
      <c r="H1135" s="245">
        <v>120000</v>
      </c>
      <c r="I1135" s="245">
        <v>120000</v>
      </c>
      <c r="J1135" s="245">
        <v>120000</v>
      </c>
    </row>
    <row r="1136" spans="1:10" s="224" customFormat="1" ht="30" x14ac:dyDescent="0.2">
      <c r="A1136" s="172" t="s">
        <v>649</v>
      </c>
      <c r="B1136" s="194" t="s">
        <v>626</v>
      </c>
      <c r="C1136" s="194">
        <v>12</v>
      </c>
      <c r="D1136" s="172" t="s">
        <v>18</v>
      </c>
      <c r="E1136" s="173">
        <v>3212</v>
      </c>
      <c r="F1136" s="229" t="s">
        <v>111</v>
      </c>
      <c r="G1136" s="206"/>
      <c r="H1136" s="245">
        <v>45000</v>
      </c>
      <c r="I1136" s="245">
        <v>45000</v>
      </c>
      <c r="J1136" s="245">
        <v>45000</v>
      </c>
    </row>
    <row r="1137" spans="1:10" s="224" customFormat="1" ht="15" x14ac:dyDescent="0.2">
      <c r="A1137" s="172" t="s">
        <v>649</v>
      </c>
      <c r="B1137" s="194" t="s">
        <v>626</v>
      </c>
      <c r="C1137" s="194">
        <v>12</v>
      </c>
      <c r="D1137" s="172" t="s">
        <v>18</v>
      </c>
      <c r="E1137" s="173">
        <v>3213</v>
      </c>
      <c r="F1137" s="229" t="s">
        <v>112</v>
      </c>
      <c r="G1137" s="206"/>
      <c r="H1137" s="245">
        <v>80000</v>
      </c>
      <c r="I1137" s="245">
        <v>80000</v>
      </c>
      <c r="J1137" s="245">
        <v>80000</v>
      </c>
    </row>
    <row r="1138" spans="1:10" s="166" customFormat="1" x14ac:dyDescent="0.2">
      <c r="A1138" s="170" t="s">
        <v>649</v>
      </c>
      <c r="B1138" s="195" t="s">
        <v>626</v>
      </c>
      <c r="C1138" s="195">
        <v>12</v>
      </c>
      <c r="D1138" s="170"/>
      <c r="E1138" s="171">
        <v>322</v>
      </c>
      <c r="F1138" s="231"/>
      <c r="G1138" s="198"/>
      <c r="H1138" s="158">
        <f t="shared" ref="H1138" si="870">H1139+H1140</f>
        <v>23000</v>
      </c>
      <c r="I1138" s="158">
        <f t="shared" ref="I1138" si="871">I1139+I1140</f>
        <v>23000</v>
      </c>
      <c r="J1138" s="158">
        <f t="shared" ref="J1138" si="872">J1139+J1140</f>
        <v>23000</v>
      </c>
    </row>
    <row r="1139" spans="1:10" s="224" customFormat="1" ht="15" x14ac:dyDescent="0.2">
      <c r="A1139" s="172" t="s">
        <v>649</v>
      </c>
      <c r="B1139" s="194" t="s">
        <v>626</v>
      </c>
      <c r="C1139" s="194">
        <v>12</v>
      </c>
      <c r="D1139" s="172" t="s">
        <v>18</v>
      </c>
      <c r="E1139" s="173">
        <v>3221</v>
      </c>
      <c r="F1139" s="229" t="s">
        <v>146</v>
      </c>
      <c r="G1139" s="206"/>
      <c r="H1139" s="245">
        <v>8000</v>
      </c>
      <c r="I1139" s="245">
        <v>8000</v>
      </c>
      <c r="J1139" s="245">
        <v>8000</v>
      </c>
    </row>
    <row r="1140" spans="1:10" s="224" customFormat="1" ht="15" x14ac:dyDescent="0.2">
      <c r="A1140" s="172" t="s">
        <v>649</v>
      </c>
      <c r="B1140" s="194" t="s">
        <v>626</v>
      </c>
      <c r="C1140" s="194">
        <v>12</v>
      </c>
      <c r="D1140" s="172" t="s">
        <v>18</v>
      </c>
      <c r="E1140" s="173">
        <v>3223</v>
      </c>
      <c r="F1140" s="229" t="s">
        <v>115</v>
      </c>
      <c r="G1140" s="206"/>
      <c r="H1140" s="245">
        <v>15000</v>
      </c>
      <c r="I1140" s="245">
        <v>15000</v>
      </c>
      <c r="J1140" s="245">
        <v>15000</v>
      </c>
    </row>
    <row r="1141" spans="1:10" s="166" customFormat="1" x14ac:dyDescent="0.2">
      <c r="A1141" s="170" t="s">
        <v>649</v>
      </c>
      <c r="B1141" s="195" t="s">
        <v>626</v>
      </c>
      <c r="C1141" s="195">
        <v>12</v>
      </c>
      <c r="D1141" s="170"/>
      <c r="E1141" s="171">
        <v>323</v>
      </c>
      <c r="F1141" s="231"/>
      <c r="G1141" s="198"/>
      <c r="H1141" s="158">
        <f t="shared" ref="H1141:J1141" si="873">SUM(H1142:H1152)</f>
        <v>4708103</v>
      </c>
      <c r="I1141" s="158">
        <f t="shared" si="873"/>
        <v>2418858</v>
      </c>
      <c r="J1141" s="158">
        <f t="shared" si="873"/>
        <v>2403262</v>
      </c>
    </row>
    <row r="1142" spans="1:10" s="224" customFormat="1" ht="15" x14ac:dyDescent="0.2">
      <c r="A1142" s="172" t="s">
        <v>649</v>
      </c>
      <c r="B1142" s="194" t="s">
        <v>626</v>
      </c>
      <c r="C1142" s="194">
        <v>12</v>
      </c>
      <c r="D1142" s="172" t="s">
        <v>18</v>
      </c>
      <c r="E1142" s="173">
        <v>3231</v>
      </c>
      <c r="F1142" s="229" t="s">
        <v>117</v>
      </c>
      <c r="G1142" s="206"/>
      <c r="H1142" s="245">
        <v>16000</v>
      </c>
      <c r="I1142" s="245">
        <v>16000</v>
      </c>
      <c r="J1142" s="245">
        <v>16000</v>
      </c>
    </row>
    <row r="1143" spans="1:10" s="224" customFormat="1" ht="15" x14ac:dyDescent="0.2">
      <c r="A1143" s="172" t="s">
        <v>649</v>
      </c>
      <c r="B1143" s="194" t="s">
        <v>626</v>
      </c>
      <c r="C1143" s="194">
        <v>12</v>
      </c>
      <c r="D1143" s="172" t="s">
        <v>18</v>
      </c>
      <c r="E1143" s="173">
        <v>3232</v>
      </c>
      <c r="F1143" s="229" t="s">
        <v>118</v>
      </c>
      <c r="G1143" s="206"/>
      <c r="H1143" s="245">
        <v>120000</v>
      </c>
      <c r="I1143" s="245">
        <v>120000</v>
      </c>
      <c r="J1143" s="245">
        <v>120000</v>
      </c>
    </row>
    <row r="1144" spans="1:10" s="224" customFormat="1" ht="15" x14ac:dyDescent="0.2">
      <c r="A1144" s="172" t="s">
        <v>649</v>
      </c>
      <c r="B1144" s="194" t="s">
        <v>626</v>
      </c>
      <c r="C1144" s="194">
        <v>12</v>
      </c>
      <c r="D1144" s="172" t="s">
        <v>25</v>
      </c>
      <c r="E1144" s="173">
        <v>3233</v>
      </c>
      <c r="F1144" s="229" t="s">
        <v>119</v>
      </c>
      <c r="G1144" s="206"/>
      <c r="H1144" s="245">
        <v>25750</v>
      </c>
      <c r="I1144" s="245">
        <v>13376</v>
      </c>
      <c r="J1144" s="245">
        <v>10900</v>
      </c>
    </row>
    <row r="1145" spans="1:10" s="224" customFormat="1" ht="15" x14ac:dyDescent="0.2">
      <c r="A1145" s="172" t="s">
        <v>649</v>
      </c>
      <c r="B1145" s="194" t="s">
        <v>626</v>
      </c>
      <c r="C1145" s="194">
        <v>12</v>
      </c>
      <c r="D1145" s="172" t="s">
        <v>18</v>
      </c>
      <c r="E1145" s="173">
        <v>3233</v>
      </c>
      <c r="F1145" s="229" t="s">
        <v>119</v>
      </c>
      <c r="G1145" s="206"/>
      <c r="H1145" s="245">
        <v>316000</v>
      </c>
      <c r="I1145" s="245">
        <v>316000</v>
      </c>
      <c r="J1145" s="245">
        <v>316000</v>
      </c>
    </row>
    <row r="1146" spans="1:10" s="224" customFormat="1" ht="15" x14ac:dyDescent="0.2">
      <c r="A1146" s="172" t="s">
        <v>649</v>
      </c>
      <c r="B1146" s="194" t="s">
        <v>626</v>
      </c>
      <c r="C1146" s="194">
        <v>12</v>
      </c>
      <c r="D1146" s="172" t="s">
        <v>18</v>
      </c>
      <c r="E1146" s="173">
        <v>3234</v>
      </c>
      <c r="F1146" s="229" t="s">
        <v>120</v>
      </c>
      <c r="G1146" s="206"/>
      <c r="H1146" s="245">
        <v>6000</v>
      </c>
      <c r="I1146" s="245">
        <v>6000</v>
      </c>
      <c r="J1146" s="245">
        <v>6000</v>
      </c>
    </row>
    <row r="1147" spans="1:10" s="224" customFormat="1" ht="15" x14ac:dyDescent="0.2">
      <c r="A1147" s="172" t="s">
        <v>649</v>
      </c>
      <c r="B1147" s="194" t="s">
        <v>626</v>
      </c>
      <c r="C1147" s="194">
        <v>12</v>
      </c>
      <c r="D1147" s="172" t="s">
        <v>18</v>
      </c>
      <c r="E1147" s="173">
        <v>3235</v>
      </c>
      <c r="F1147" s="229" t="s">
        <v>42</v>
      </c>
      <c r="G1147" s="206"/>
      <c r="H1147" s="245">
        <v>20000</v>
      </c>
      <c r="I1147" s="245">
        <v>20000</v>
      </c>
      <c r="J1147" s="245">
        <v>20000</v>
      </c>
    </row>
    <row r="1148" spans="1:10" s="259" customFormat="1" ht="15" x14ac:dyDescent="0.2">
      <c r="A1148" s="172" t="s">
        <v>649</v>
      </c>
      <c r="B1148" s="194" t="s">
        <v>626</v>
      </c>
      <c r="C1148" s="194">
        <v>12</v>
      </c>
      <c r="D1148" s="172" t="s">
        <v>25</v>
      </c>
      <c r="E1148" s="173">
        <v>3237</v>
      </c>
      <c r="F1148" s="229" t="s">
        <v>36</v>
      </c>
      <c r="G1148" s="206"/>
      <c r="H1148" s="245">
        <v>145353</v>
      </c>
      <c r="I1148" s="245">
        <v>168482</v>
      </c>
      <c r="J1148" s="245">
        <v>142862</v>
      </c>
    </row>
    <row r="1149" spans="1:10" s="224" customFormat="1" ht="15" x14ac:dyDescent="0.2">
      <c r="A1149" s="172" t="s">
        <v>649</v>
      </c>
      <c r="B1149" s="194" t="s">
        <v>626</v>
      </c>
      <c r="C1149" s="194">
        <v>12</v>
      </c>
      <c r="D1149" s="172" t="s">
        <v>18</v>
      </c>
      <c r="E1149" s="173">
        <v>3237</v>
      </c>
      <c r="F1149" s="229" t="s">
        <v>36</v>
      </c>
      <c r="G1149" s="206"/>
      <c r="H1149" s="245">
        <v>4000000</v>
      </c>
      <c r="I1149" s="245">
        <v>1700000</v>
      </c>
      <c r="J1149" s="245">
        <v>1700000</v>
      </c>
    </row>
    <row r="1150" spans="1:10" s="224" customFormat="1" ht="15" x14ac:dyDescent="0.2">
      <c r="A1150" s="172" t="s">
        <v>649</v>
      </c>
      <c r="B1150" s="194" t="s">
        <v>626</v>
      </c>
      <c r="C1150" s="194">
        <v>12</v>
      </c>
      <c r="D1150" s="172" t="s">
        <v>18</v>
      </c>
      <c r="E1150" s="173">
        <v>3238</v>
      </c>
      <c r="F1150" s="229" t="s">
        <v>122</v>
      </c>
      <c r="G1150" s="206"/>
      <c r="H1150" s="245">
        <v>50000</v>
      </c>
      <c r="I1150" s="245">
        <v>50000</v>
      </c>
      <c r="J1150" s="245">
        <v>50000</v>
      </c>
    </row>
    <row r="1151" spans="1:10" s="224" customFormat="1" ht="15" x14ac:dyDescent="0.2">
      <c r="A1151" s="172" t="s">
        <v>649</v>
      </c>
      <c r="B1151" s="194" t="s">
        <v>626</v>
      </c>
      <c r="C1151" s="194">
        <v>12</v>
      </c>
      <c r="D1151" s="172" t="s">
        <v>25</v>
      </c>
      <c r="E1151" s="173">
        <v>3239</v>
      </c>
      <c r="F1151" s="229" t="s">
        <v>41</v>
      </c>
      <c r="G1151" s="206"/>
      <c r="H1151" s="245">
        <v>0</v>
      </c>
      <c r="I1151" s="245">
        <v>0</v>
      </c>
      <c r="J1151" s="245">
        <v>12500</v>
      </c>
    </row>
    <row r="1152" spans="1:10" s="224" customFormat="1" ht="15" x14ac:dyDescent="0.2">
      <c r="A1152" s="172" t="s">
        <v>649</v>
      </c>
      <c r="B1152" s="194" t="s">
        <v>626</v>
      </c>
      <c r="C1152" s="194">
        <v>12</v>
      </c>
      <c r="D1152" s="172" t="s">
        <v>18</v>
      </c>
      <c r="E1152" s="173">
        <v>3239</v>
      </c>
      <c r="F1152" s="229" t="s">
        <v>41</v>
      </c>
      <c r="G1152" s="206"/>
      <c r="H1152" s="245">
        <v>9000</v>
      </c>
      <c r="I1152" s="245">
        <v>9000</v>
      </c>
      <c r="J1152" s="245">
        <v>9000</v>
      </c>
    </row>
    <row r="1153" spans="1:10" s="166" customFormat="1" x14ac:dyDescent="0.2">
      <c r="A1153" s="170" t="s">
        <v>649</v>
      </c>
      <c r="B1153" s="195" t="s">
        <v>626</v>
      </c>
      <c r="C1153" s="195">
        <v>12</v>
      </c>
      <c r="D1153" s="170"/>
      <c r="E1153" s="171">
        <v>329</v>
      </c>
      <c r="F1153" s="231"/>
      <c r="G1153" s="198"/>
      <c r="H1153" s="158">
        <f>H1154</f>
        <v>12000</v>
      </c>
      <c r="I1153" s="158">
        <f t="shared" ref="I1153:J1153" si="874">I1154</f>
        <v>12000</v>
      </c>
      <c r="J1153" s="158">
        <f t="shared" si="874"/>
        <v>12000</v>
      </c>
    </row>
    <row r="1154" spans="1:10" s="224" customFormat="1" ht="15" x14ac:dyDescent="0.2">
      <c r="A1154" s="172" t="s">
        <v>649</v>
      </c>
      <c r="B1154" s="194" t="s">
        <v>626</v>
      </c>
      <c r="C1154" s="194">
        <v>12</v>
      </c>
      <c r="D1154" s="172" t="s">
        <v>18</v>
      </c>
      <c r="E1154" s="173">
        <v>3293</v>
      </c>
      <c r="F1154" s="229" t="s">
        <v>124</v>
      </c>
      <c r="G1154" s="206"/>
      <c r="H1154" s="245">
        <v>12000</v>
      </c>
      <c r="I1154" s="245">
        <v>12000</v>
      </c>
      <c r="J1154" s="245">
        <v>12000</v>
      </c>
    </row>
    <row r="1155" spans="1:10" s="224" customFormat="1" x14ac:dyDescent="0.2">
      <c r="A1155" s="390" t="s">
        <v>649</v>
      </c>
      <c r="B1155" s="303" t="s">
        <v>626</v>
      </c>
      <c r="C1155" s="286">
        <v>12</v>
      </c>
      <c r="D1155" s="286"/>
      <c r="E1155" s="287">
        <v>35</v>
      </c>
      <c r="F1155" s="288"/>
      <c r="G1155" s="289"/>
      <c r="H1155" s="290">
        <f t="shared" ref="H1155:J1155" si="875">H1156</f>
        <v>592394</v>
      </c>
      <c r="I1155" s="290">
        <f t="shared" si="875"/>
        <v>512884</v>
      </c>
      <c r="J1155" s="290">
        <f t="shared" si="875"/>
        <v>511000</v>
      </c>
    </row>
    <row r="1156" spans="1:10" s="167" customFormat="1" x14ac:dyDescent="0.2">
      <c r="A1156" s="255" t="s">
        <v>649</v>
      </c>
      <c r="B1156" s="238" t="s">
        <v>626</v>
      </c>
      <c r="C1156" s="238">
        <v>12</v>
      </c>
      <c r="D1156" s="255"/>
      <c r="E1156" s="240">
        <v>351</v>
      </c>
      <c r="F1156" s="241"/>
      <c r="G1156" s="157"/>
      <c r="H1156" s="158">
        <f>SUM(H1157:H1158)</f>
        <v>592394</v>
      </c>
      <c r="I1156" s="158">
        <f>SUM(I1157:I1158)</f>
        <v>512884</v>
      </c>
      <c r="J1156" s="158">
        <f>SUM(J1157:J1158)</f>
        <v>511000</v>
      </c>
    </row>
    <row r="1157" spans="1:10" s="244" customFormat="1" ht="30" x14ac:dyDescent="0.2">
      <c r="A1157" s="162" t="s">
        <v>649</v>
      </c>
      <c r="B1157" s="161" t="s">
        <v>626</v>
      </c>
      <c r="C1157" s="161">
        <v>12</v>
      </c>
      <c r="D1157" s="162" t="s">
        <v>24</v>
      </c>
      <c r="E1157" s="163">
        <v>3512</v>
      </c>
      <c r="F1157" s="227" t="s">
        <v>140</v>
      </c>
      <c r="G1157" s="242"/>
      <c r="H1157" s="245">
        <v>82394</v>
      </c>
      <c r="I1157" s="245">
        <v>2884</v>
      </c>
      <c r="J1157" s="245">
        <v>1000</v>
      </c>
    </row>
    <row r="1158" spans="1:10" s="224" customFormat="1" ht="30" x14ac:dyDescent="0.2">
      <c r="A1158" s="162" t="s">
        <v>649</v>
      </c>
      <c r="B1158" s="161" t="s">
        <v>626</v>
      </c>
      <c r="C1158" s="161">
        <v>12</v>
      </c>
      <c r="D1158" s="162" t="s">
        <v>27</v>
      </c>
      <c r="E1158" s="163">
        <v>3512</v>
      </c>
      <c r="F1158" s="227" t="s">
        <v>140</v>
      </c>
      <c r="G1158" s="221"/>
      <c r="H1158" s="245">
        <v>510000</v>
      </c>
      <c r="I1158" s="245">
        <v>510000</v>
      </c>
      <c r="J1158" s="245">
        <v>510000</v>
      </c>
    </row>
    <row r="1159" spans="1:10" s="166" customFormat="1" x14ac:dyDescent="0.2">
      <c r="A1159" s="390" t="s">
        <v>649</v>
      </c>
      <c r="B1159" s="303" t="s">
        <v>626</v>
      </c>
      <c r="C1159" s="286">
        <v>12</v>
      </c>
      <c r="D1159" s="286"/>
      <c r="E1159" s="287">
        <v>36</v>
      </c>
      <c r="F1159" s="288"/>
      <c r="G1159" s="289"/>
      <c r="H1159" s="290">
        <f t="shared" ref="H1159:J1159" si="876">H1160</f>
        <v>316428452</v>
      </c>
      <c r="I1159" s="290">
        <f t="shared" si="876"/>
        <v>324720978</v>
      </c>
      <c r="J1159" s="290">
        <f t="shared" si="876"/>
        <v>326666285</v>
      </c>
    </row>
    <row r="1160" spans="1:10" s="224" customFormat="1" x14ac:dyDescent="0.2">
      <c r="A1160" s="253" t="s">
        <v>649</v>
      </c>
      <c r="B1160" s="251" t="s">
        <v>626</v>
      </c>
      <c r="C1160" s="251">
        <v>12</v>
      </c>
      <c r="D1160" s="253"/>
      <c r="E1160" s="254">
        <v>363</v>
      </c>
      <c r="F1160" s="232"/>
      <c r="G1160" s="205"/>
      <c r="H1160" s="247">
        <f t="shared" ref="H1160" si="877">H1161+H1162+H1163+H1164</f>
        <v>316428452</v>
      </c>
      <c r="I1160" s="247">
        <f t="shared" ref="I1160" si="878">I1161+I1162+I1163+I1164</f>
        <v>324720978</v>
      </c>
      <c r="J1160" s="247">
        <f t="shared" ref="J1160" si="879">J1161+J1162+J1163+J1164</f>
        <v>326666285</v>
      </c>
    </row>
    <row r="1161" spans="1:10" s="224" customFormat="1" ht="15" x14ac:dyDescent="0.2">
      <c r="A1161" s="172" t="s">
        <v>649</v>
      </c>
      <c r="B1161" s="145" t="s">
        <v>626</v>
      </c>
      <c r="C1161" s="145">
        <v>12</v>
      </c>
      <c r="D1161" s="172" t="s">
        <v>24</v>
      </c>
      <c r="E1161" s="173">
        <v>3631</v>
      </c>
      <c r="F1161" s="229" t="s">
        <v>233</v>
      </c>
      <c r="G1161" s="206"/>
      <c r="H1161" s="245">
        <v>1223158</v>
      </c>
      <c r="I1161" s="245">
        <v>1156801</v>
      </c>
      <c r="J1161" s="245">
        <v>338684</v>
      </c>
    </row>
    <row r="1162" spans="1:10" s="224" customFormat="1" ht="15" x14ac:dyDescent="0.2">
      <c r="A1162" s="172" t="s">
        <v>649</v>
      </c>
      <c r="B1162" s="145" t="s">
        <v>626</v>
      </c>
      <c r="C1162" s="145">
        <v>12</v>
      </c>
      <c r="D1162" s="172" t="s">
        <v>27</v>
      </c>
      <c r="E1162" s="173">
        <v>3631</v>
      </c>
      <c r="F1162" s="229" t="s">
        <v>233</v>
      </c>
      <c r="G1162" s="206"/>
      <c r="H1162" s="245">
        <v>1481315</v>
      </c>
      <c r="I1162" s="245">
        <v>186007</v>
      </c>
      <c r="J1162" s="245">
        <v>318267</v>
      </c>
    </row>
    <row r="1163" spans="1:10" s="224" customFormat="1" ht="15" x14ac:dyDescent="0.2">
      <c r="A1163" s="172" t="s">
        <v>649</v>
      </c>
      <c r="B1163" s="145" t="s">
        <v>626</v>
      </c>
      <c r="C1163" s="145">
        <v>12</v>
      </c>
      <c r="D1163" s="172" t="s">
        <v>24</v>
      </c>
      <c r="E1163" s="173">
        <v>3632</v>
      </c>
      <c r="F1163" s="229" t="s">
        <v>244</v>
      </c>
      <c r="G1163" s="206"/>
      <c r="H1163" s="245">
        <v>233473434</v>
      </c>
      <c r="I1163" s="245">
        <v>151701108</v>
      </c>
      <c r="J1163" s="245">
        <v>40564064</v>
      </c>
    </row>
    <row r="1164" spans="1:10" s="224" customFormat="1" ht="15" x14ac:dyDescent="0.2">
      <c r="A1164" s="172" t="s">
        <v>649</v>
      </c>
      <c r="B1164" s="145" t="s">
        <v>626</v>
      </c>
      <c r="C1164" s="145">
        <v>12</v>
      </c>
      <c r="D1164" s="172" t="s">
        <v>27</v>
      </c>
      <c r="E1164" s="173">
        <v>3632</v>
      </c>
      <c r="F1164" s="229" t="s">
        <v>244</v>
      </c>
      <c r="G1164" s="206"/>
      <c r="H1164" s="245">
        <v>80250545</v>
      </c>
      <c r="I1164" s="245">
        <v>171677062</v>
      </c>
      <c r="J1164" s="245">
        <v>285445270</v>
      </c>
    </row>
    <row r="1165" spans="1:10" s="224" customFormat="1" x14ac:dyDescent="0.2">
      <c r="A1165" s="390" t="s">
        <v>649</v>
      </c>
      <c r="B1165" s="303" t="s">
        <v>626</v>
      </c>
      <c r="C1165" s="286">
        <v>12</v>
      </c>
      <c r="D1165" s="286"/>
      <c r="E1165" s="287">
        <v>37</v>
      </c>
      <c r="F1165" s="288"/>
      <c r="G1165" s="289"/>
      <c r="H1165" s="290">
        <f t="shared" ref="H1165:J1169" si="880">H1166</f>
        <v>27000</v>
      </c>
      <c r="I1165" s="290">
        <f t="shared" si="880"/>
        <v>1000</v>
      </c>
      <c r="J1165" s="290">
        <f t="shared" si="880"/>
        <v>1000</v>
      </c>
    </row>
    <row r="1166" spans="1:10" s="167" customFormat="1" x14ac:dyDescent="0.2">
      <c r="A1166" s="255" t="s">
        <v>649</v>
      </c>
      <c r="B1166" s="238" t="s">
        <v>626</v>
      </c>
      <c r="C1166" s="238">
        <v>12</v>
      </c>
      <c r="D1166" s="255"/>
      <c r="E1166" s="240">
        <v>372</v>
      </c>
      <c r="F1166" s="241"/>
      <c r="G1166" s="242"/>
      <c r="H1166" s="247">
        <f t="shared" si="880"/>
        <v>27000</v>
      </c>
      <c r="I1166" s="247">
        <f t="shared" si="880"/>
        <v>1000</v>
      </c>
      <c r="J1166" s="247">
        <f t="shared" si="880"/>
        <v>1000</v>
      </c>
    </row>
    <row r="1167" spans="1:10" s="224" customFormat="1" ht="15" x14ac:dyDescent="0.2">
      <c r="A1167" s="162" t="s">
        <v>649</v>
      </c>
      <c r="B1167" s="161" t="s">
        <v>626</v>
      </c>
      <c r="C1167" s="161">
        <v>12</v>
      </c>
      <c r="D1167" s="162" t="s">
        <v>18</v>
      </c>
      <c r="E1167" s="163">
        <v>3721</v>
      </c>
      <c r="F1167" s="227" t="s">
        <v>149</v>
      </c>
      <c r="G1167" s="221"/>
      <c r="H1167" s="245">
        <v>27000</v>
      </c>
      <c r="I1167" s="245">
        <v>1000</v>
      </c>
      <c r="J1167" s="245">
        <v>1000</v>
      </c>
    </row>
    <row r="1168" spans="1:10" s="166" customFormat="1" x14ac:dyDescent="0.2">
      <c r="A1168" s="390" t="s">
        <v>649</v>
      </c>
      <c r="B1168" s="303" t="s">
        <v>626</v>
      </c>
      <c r="C1168" s="286">
        <v>12</v>
      </c>
      <c r="D1168" s="286"/>
      <c r="E1168" s="287">
        <v>38</v>
      </c>
      <c r="F1168" s="288"/>
      <c r="G1168" s="289"/>
      <c r="H1168" s="290">
        <f t="shared" ref="H1168" si="881">H1169+H1171+H1173</f>
        <v>31751502</v>
      </c>
      <c r="I1168" s="290">
        <f t="shared" ref="I1168" si="882">I1169+I1171+I1173</f>
        <v>40816400</v>
      </c>
      <c r="J1168" s="290">
        <f t="shared" ref="J1168" si="883">J1169+J1171+J1173</f>
        <v>84722506</v>
      </c>
    </row>
    <row r="1169" spans="1:10" s="167" customFormat="1" x14ac:dyDescent="0.2">
      <c r="A1169" s="255" t="s">
        <v>649</v>
      </c>
      <c r="B1169" s="238" t="s">
        <v>626</v>
      </c>
      <c r="C1169" s="238">
        <v>12</v>
      </c>
      <c r="D1169" s="255"/>
      <c r="E1169" s="240">
        <v>381</v>
      </c>
      <c r="F1169" s="241"/>
      <c r="G1169" s="242"/>
      <c r="H1169" s="247">
        <f t="shared" si="880"/>
        <v>676348</v>
      </c>
      <c r="I1169" s="247">
        <f t="shared" si="880"/>
        <v>475509</v>
      </c>
      <c r="J1169" s="247">
        <f t="shared" si="880"/>
        <v>300000</v>
      </c>
    </row>
    <row r="1170" spans="1:10" s="224" customFormat="1" ht="15" x14ac:dyDescent="0.2">
      <c r="A1170" s="162" t="s">
        <v>649</v>
      </c>
      <c r="B1170" s="161" t="s">
        <v>626</v>
      </c>
      <c r="C1170" s="161">
        <v>12</v>
      </c>
      <c r="D1170" s="162" t="s">
        <v>25</v>
      </c>
      <c r="E1170" s="163">
        <v>3811</v>
      </c>
      <c r="F1170" s="227" t="s">
        <v>141</v>
      </c>
      <c r="G1170" s="221"/>
      <c r="H1170" s="245">
        <v>676348</v>
      </c>
      <c r="I1170" s="245">
        <v>475509</v>
      </c>
      <c r="J1170" s="245">
        <v>300000</v>
      </c>
    </row>
    <row r="1171" spans="1:10" s="167" customFormat="1" x14ac:dyDescent="0.2">
      <c r="A1171" s="255" t="s">
        <v>649</v>
      </c>
      <c r="B1171" s="238" t="s">
        <v>626</v>
      </c>
      <c r="C1171" s="238">
        <v>12</v>
      </c>
      <c r="D1171" s="255"/>
      <c r="E1171" s="240">
        <v>382</v>
      </c>
      <c r="F1171" s="241"/>
      <c r="G1171" s="242"/>
      <c r="H1171" s="247">
        <f t="shared" ref="H1171:J1171" si="884">SUM(H1172:H1172)</f>
        <v>20231539</v>
      </c>
      <c r="I1171" s="247">
        <f t="shared" si="884"/>
        <v>27238583</v>
      </c>
      <c r="J1171" s="247">
        <f t="shared" si="884"/>
        <v>67158666</v>
      </c>
    </row>
    <row r="1172" spans="1:10" s="224" customFormat="1" ht="30" x14ac:dyDescent="0.2">
      <c r="A1172" s="162" t="s">
        <v>649</v>
      </c>
      <c r="B1172" s="161" t="s">
        <v>626</v>
      </c>
      <c r="C1172" s="161">
        <v>12</v>
      </c>
      <c r="D1172" s="162" t="s">
        <v>25</v>
      </c>
      <c r="E1172" s="163">
        <v>3821</v>
      </c>
      <c r="F1172" s="227" t="s">
        <v>38</v>
      </c>
      <c r="G1172" s="221"/>
      <c r="H1172" s="245">
        <v>20231539</v>
      </c>
      <c r="I1172" s="245">
        <v>27238583</v>
      </c>
      <c r="J1172" s="245">
        <v>67158666</v>
      </c>
    </row>
    <row r="1173" spans="1:10" s="167" customFormat="1" x14ac:dyDescent="0.2">
      <c r="A1173" s="255" t="s">
        <v>649</v>
      </c>
      <c r="B1173" s="238" t="s">
        <v>626</v>
      </c>
      <c r="C1173" s="238">
        <v>12</v>
      </c>
      <c r="D1173" s="255"/>
      <c r="E1173" s="240">
        <v>386</v>
      </c>
      <c r="F1173" s="241"/>
      <c r="G1173" s="242"/>
      <c r="H1173" s="247">
        <f>SUM(H1174:H1175)</f>
        <v>10843615</v>
      </c>
      <c r="I1173" s="247">
        <f>SUM(I1174:I1175)</f>
        <v>13102308</v>
      </c>
      <c r="J1173" s="247">
        <f>SUM(J1174:J1175)</f>
        <v>17263840</v>
      </c>
    </row>
    <row r="1174" spans="1:10" s="224" customFormat="1" ht="45" x14ac:dyDescent="0.2">
      <c r="A1174" s="162" t="s">
        <v>649</v>
      </c>
      <c r="B1174" s="161" t="s">
        <v>626</v>
      </c>
      <c r="C1174" s="161">
        <v>12</v>
      </c>
      <c r="D1174" s="162" t="s">
        <v>24</v>
      </c>
      <c r="E1174" s="163">
        <v>3861</v>
      </c>
      <c r="F1174" s="227" t="s">
        <v>282</v>
      </c>
      <c r="G1174" s="221"/>
      <c r="H1174" s="245">
        <v>3902078</v>
      </c>
      <c r="I1174" s="245">
        <v>916208</v>
      </c>
      <c r="J1174" s="245">
        <v>1000</v>
      </c>
    </row>
    <row r="1175" spans="1:10" s="224" customFormat="1" ht="45" x14ac:dyDescent="0.2">
      <c r="A1175" s="162" t="s">
        <v>649</v>
      </c>
      <c r="B1175" s="161" t="s">
        <v>626</v>
      </c>
      <c r="C1175" s="161">
        <v>12</v>
      </c>
      <c r="D1175" s="162" t="s">
        <v>27</v>
      </c>
      <c r="E1175" s="163">
        <v>3861</v>
      </c>
      <c r="F1175" s="227" t="s">
        <v>282</v>
      </c>
      <c r="G1175" s="221"/>
      <c r="H1175" s="245">
        <v>6941537</v>
      </c>
      <c r="I1175" s="245">
        <v>12186100</v>
      </c>
      <c r="J1175" s="245">
        <v>17262840</v>
      </c>
    </row>
    <row r="1176" spans="1:10" s="166" customFormat="1" x14ac:dyDescent="0.2">
      <c r="A1176" s="390" t="s">
        <v>649</v>
      </c>
      <c r="B1176" s="303" t="s">
        <v>626</v>
      </c>
      <c r="C1176" s="286">
        <v>12</v>
      </c>
      <c r="D1176" s="286"/>
      <c r="E1176" s="287">
        <v>41</v>
      </c>
      <c r="F1176" s="288"/>
      <c r="G1176" s="289"/>
      <c r="H1176" s="290">
        <f t="shared" ref="H1176:J1176" si="885">H1177</f>
        <v>72504</v>
      </c>
      <c r="I1176" s="290">
        <f t="shared" si="885"/>
        <v>55000</v>
      </c>
      <c r="J1176" s="290">
        <f t="shared" si="885"/>
        <v>55000</v>
      </c>
    </row>
    <row r="1177" spans="1:10" s="166" customFormat="1" x14ac:dyDescent="0.2">
      <c r="A1177" s="170" t="s">
        <v>649</v>
      </c>
      <c r="B1177" s="195" t="s">
        <v>626</v>
      </c>
      <c r="C1177" s="195">
        <v>12</v>
      </c>
      <c r="D1177" s="170"/>
      <c r="E1177" s="171">
        <v>412</v>
      </c>
      <c r="F1177" s="231"/>
      <c r="G1177" s="198"/>
      <c r="H1177" s="175">
        <f t="shared" ref="H1177" si="886">H1178+H1179+H1180</f>
        <v>72504</v>
      </c>
      <c r="I1177" s="175">
        <f t="shared" ref="I1177" si="887">I1178+I1179+I1180</f>
        <v>55000</v>
      </c>
      <c r="J1177" s="175">
        <f t="shared" ref="J1177" si="888">J1178+J1179+J1180</f>
        <v>55000</v>
      </c>
    </row>
    <row r="1178" spans="1:10" s="224" customFormat="1" ht="15" x14ac:dyDescent="0.2">
      <c r="A1178" s="172" t="s">
        <v>649</v>
      </c>
      <c r="B1178" s="194" t="s">
        <v>626</v>
      </c>
      <c r="C1178" s="194">
        <v>12</v>
      </c>
      <c r="D1178" s="172" t="s">
        <v>18</v>
      </c>
      <c r="E1178" s="173">
        <v>4123</v>
      </c>
      <c r="F1178" s="229" t="s">
        <v>133</v>
      </c>
      <c r="G1178" s="206"/>
      <c r="H1178" s="245">
        <v>5000</v>
      </c>
      <c r="I1178" s="245">
        <v>5000</v>
      </c>
      <c r="J1178" s="245">
        <v>5000</v>
      </c>
    </row>
    <row r="1179" spans="1:10" s="259" customFormat="1" ht="15" x14ac:dyDescent="0.2">
      <c r="A1179" s="172" t="s">
        <v>649</v>
      </c>
      <c r="B1179" s="194" t="s">
        <v>626</v>
      </c>
      <c r="C1179" s="194">
        <v>12</v>
      </c>
      <c r="D1179" s="172" t="s">
        <v>25</v>
      </c>
      <c r="E1179" s="173">
        <v>4126</v>
      </c>
      <c r="F1179" s="229" t="s">
        <v>4</v>
      </c>
      <c r="G1179" s="206"/>
      <c r="H1179" s="245">
        <v>17504</v>
      </c>
      <c r="I1179" s="245">
        <v>0</v>
      </c>
      <c r="J1179" s="245">
        <v>0</v>
      </c>
    </row>
    <row r="1180" spans="1:10" s="259" customFormat="1" ht="15" x14ac:dyDescent="0.2">
      <c r="A1180" s="172" t="s">
        <v>649</v>
      </c>
      <c r="B1180" s="194" t="s">
        <v>626</v>
      </c>
      <c r="C1180" s="194">
        <v>12</v>
      </c>
      <c r="D1180" s="172" t="s">
        <v>18</v>
      </c>
      <c r="E1180" s="173">
        <v>4126</v>
      </c>
      <c r="F1180" s="229" t="s">
        <v>4</v>
      </c>
      <c r="G1180" s="206"/>
      <c r="H1180" s="245">
        <v>50000</v>
      </c>
      <c r="I1180" s="245">
        <v>50000</v>
      </c>
      <c r="J1180" s="245">
        <v>50000</v>
      </c>
    </row>
    <row r="1181" spans="1:10" s="166" customFormat="1" x14ac:dyDescent="0.2">
      <c r="A1181" s="390" t="s">
        <v>649</v>
      </c>
      <c r="B1181" s="303" t="s">
        <v>626</v>
      </c>
      <c r="C1181" s="286">
        <v>12</v>
      </c>
      <c r="D1181" s="286"/>
      <c r="E1181" s="287">
        <v>42</v>
      </c>
      <c r="F1181" s="288"/>
      <c r="G1181" s="289"/>
      <c r="H1181" s="290">
        <f>H1184+H1190+H1182+H1193</f>
        <v>5579738</v>
      </c>
      <c r="I1181" s="290">
        <f t="shared" ref="I1181:J1181" si="889">I1184+I1190+I1182+I1193</f>
        <v>6796594</v>
      </c>
      <c r="J1181" s="290">
        <f t="shared" si="889"/>
        <v>3658156</v>
      </c>
    </row>
    <row r="1182" spans="1:10" s="166" customFormat="1" x14ac:dyDescent="0.2">
      <c r="A1182" s="170" t="s">
        <v>649</v>
      </c>
      <c r="B1182" s="195" t="s">
        <v>626</v>
      </c>
      <c r="C1182" s="195">
        <v>12</v>
      </c>
      <c r="D1182" s="170"/>
      <c r="E1182" s="171">
        <v>421</v>
      </c>
      <c r="F1182" s="231"/>
      <c r="G1182" s="198"/>
      <c r="H1182" s="175">
        <f t="shared" ref="H1182:J1182" si="890">H1183</f>
        <v>2438438</v>
      </c>
      <c r="I1182" s="175">
        <f t="shared" si="890"/>
        <v>6096094</v>
      </c>
      <c r="J1182" s="175">
        <f t="shared" si="890"/>
        <v>3657656</v>
      </c>
    </row>
    <row r="1183" spans="1:10" s="224" customFormat="1" ht="15" x14ac:dyDescent="0.2">
      <c r="A1183" s="172" t="s">
        <v>649</v>
      </c>
      <c r="B1183" s="194" t="s">
        <v>626</v>
      </c>
      <c r="C1183" s="194">
        <v>12</v>
      </c>
      <c r="D1183" s="172" t="s">
        <v>25</v>
      </c>
      <c r="E1183" s="173">
        <v>4214</v>
      </c>
      <c r="F1183" s="229" t="s">
        <v>154</v>
      </c>
      <c r="G1183" s="189"/>
      <c r="H1183" s="245">
        <v>2438438</v>
      </c>
      <c r="I1183" s="245">
        <v>6096094</v>
      </c>
      <c r="J1183" s="245">
        <v>3657656</v>
      </c>
    </row>
    <row r="1184" spans="1:10" s="166" customFormat="1" x14ac:dyDescent="0.2">
      <c r="A1184" s="170" t="s">
        <v>649</v>
      </c>
      <c r="B1184" s="195" t="s">
        <v>626</v>
      </c>
      <c r="C1184" s="195">
        <v>12</v>
      </c>
      <c r="D1184" s="170"/>
      <c r="E1184" s="171">
        <v>422</v>
      </c>
      <c r="F1184" s="231"/>
      <c r="G1184" s="198"/>
      <c r="H1184" s="175">
        <f t="shared" ref="H1184" si="891">SUM(H1185:H1189)</f>
        <v>1531200</v>
      </c>
      <c r="I1184" s="175">
        <f t="shared" ref="I1184" si="892">SUM(I1185:I1189)</f>
        <v>400</v>
      </c>
      <c r="J1184" s="175">
        <f t="shared" ref="J1184" si="893">SUM(J1185:J1189)</f>
        <v>400</v>
      </c>
    </row>
    <row r="1185" spans="1:10" s="224" customFormat="1" ht="15" x14ac:dyDescent="0.2">
      <c r="A1185" s="172" t="s">
        <v>649</v>
      </c>
      <c r="B1185" s="194" t="s">
        <v>626</v>
      </c>
      <c r="C1185" s="194">
        <v>12</v>
      </c>
      <c r="D1185" s="172" t="s">
        <v>18</v>
      </c>
      <c r="E1185" s="173">
        <v>4221</v>
      </c>
      <c r="F1185" s="229" t="s">
        <v>129</v>
      </c>
      <c r="G1185" s="206"/>
      <c r="H1185" s="245">
        <v>34000</v>
      </c>
      <c r="I1185" s="245">
        <v>100</v>
      </c>
      <c r="J1185" s="245">
        <v>100</v>
      </c>
    </row>
    <row r="1186" spans="1:10" s="224" customFormat="1" ht="15" x14ac:dyDescent="0.2">
      <c r="A1186" s="172" t="s">
        <v>649</v>
      </c>
      <c r="B1186" s="194" t="s">
        <v>626</v>
      </c>
      <c r="C1186" s="194">
        <v>12</v>
      </c>
      <c r="D1186" s="172" t="s">
        <v>25</v>
      </c>
      <c r="E1186" s="173">
        <v>4222</v>
      </c>
      <c r="F1186" s="229" t="s">
        <v>130</v>
      </c>
      <c r="G1186" s="189"/>
      <c r="H1186" s="245">
        <v>1450000</v>
      </c>
      <c r="I1186" s="245">
        <v>0</v>
      </c>
      <c r="J1186" s="245">
        <v>0</v>
      </c>
    </row>
    <row r="1187" spans="1:10" s="224" customFormat="1" ht="15" x14ac:dyDescent="0.2">
      <c r="A1187" s="172" t="s">
        <v>649</v>
      </c>
      <c r="B1187" s="194" t="s">
        <v>626</v>
      </c>
      <c r="C1187" s="194">
        <v>12</v>
      </c>
      <c r="D1187" s="172" t="s">
        <v>18</v>
      </c>
      <c r="E1187" s="173">
        <v>4222</v>
      </c>
      <c r="F1187" s="229" t="s">
        <v>130</v>
      </c>
      <c r="G1187" s="206"/>
      <c r="H1187" s="245">
        <v>100</v>
      </c>
      <c r="I1187" s="245">
        <v>100</v>
      </c>
      <c r="J1187" s="245">
        <v>100</v>
      </c>
    </row>
    <row r="1188" spans="1:10" s="224" customFormat="1" ht="15" x14ac:dyDescent="0.2">
      <c r="A1188" s="172" t="s">
        <v>649</v>
      </c>
      <c r="B1188" s="194" t="s">
        <v>626</v>
      </c>
      <c r="C1188" s="194">
        <v>12</v>
      </c>
      <c r="D1188" s="172" t="s">
        <v>18</v>
      </c>
      <c r="E1188" s="173">
        <v>4223</v>
      </c>
      <c r="F1188" s="227" t="s">
        <v>131</v>
      </c>
      <c r="G1188" s="221"/>
      <c r="H1188" s="245">
        <v>47000</v>
      </c>
      <c r="I1188" s="245">
        <v>100</v>
      </c>
      <c r="J1188" s="245">
        <v>100</v>
      </c>
    </row>
    <row r="1189" spans="1:10" s="224" customFormat="1" ht="15" x14ac:dyDescent="0.2">
      <c r="A1189" s="172" t="s">
        <v>649</v>
      </c>
      <c r="B1189" s="194" t="s">
        <v>626</v>
      </c>
      <c r="C1189" s="194">
        <v>12</v>
      </c>
      <c r="D1189" s="172" t="s">
        <v>18</v>
      </c>
      <c r="E1189" s="173">
        <v>4227</v>
      </c>
      <c r="F1189" s="229" t="s">
        <v>132</v>
      </c>
      <c r="G1189" s="206"/>
      <c r="H1189" s="245">
        <v>100</v>
      </c>
      <c r="I1189" s="245">
        <v>100</v>
      </c>
      <c r="J1189" s="245">
        <v>100</v>
      </c>
    </row>
    <row r="1190" spans="1:10" s="166" customFormat="1" x14ac:dyDescent="0.2">
      <c r="A1190" s="170" t="s">
        <v>649</v>
      </c>
      <c r="B1190" s="195" t="s">
        <v>626</v>
      </c>
      <c r="C1190" s="195">
        <v>12</v>
      </c>
      <c r="D1190" s="170"/>
      <c r="E1190" s="171">
        <v>423</v>
      </c>
      <c r="F1190" s="231"/>
      <c r="G1190" s="198"/>
      <c r="H1190" s="175">
        <f t="shared" ref="H1190" si="894">H1191+H1192</f>
        <v>1200100</v>
      </c>
      <c r="I1190" s="175">
        <f t="shared" ref="I1190" si="895">I1191+I1192</f>
        <v>700100</v>
      </c>
      <c r="J1190" s="175">
        <f t="shared" ref="J1190" si="896">J1191+J1192</f>
        <v>100</v>
      </c>
    </row>
    <row r="1191" spans="1:10" s="224" customFormat="1" ht="15" x14ac:dyDescent="0.2">
      <c r="A1191" s="172" t="s">
        <v>649</v>
      </c>
      <c r="B1191" s="194" t="s">
        <v>626</v>
      </c>
      <c r="C1191" s="194">
        <v>12</v>
      </c>
      <c r="D1191" s="172" t="s">
        <v>18</v>
      </c>
      <c r="E1191" s="173">
        <v>4231</v>
      </c>
      <c r="F1191" s="229" t="s">
        <v>128</v>
      </c>
      <c r="G1191" s="206"/>
      <c r="H1191" s="245">
        <v>100</v>
      </c>
      <c r="I1191" s="245">
        <v>100</v>
      </c>
      <c r="J1191" s="245">
        <v>100</v>
      </c>
    </row>
    <row r="1192" spans="1:10" s="224" customFormat="1" ht="30" x14ac:dyDescent="0.2">
      <c r="A1192" s="172" t="s">
        <v>649</v>
      </c>
      <c r="B1192" s="194" t="s">
        <v>626</v>
      </c>
      <c r="C1192" s="194">
        <v>12</v>
      </c>
      <c r="D1192" s="172" t="s">
        <v>25</v>
      </c>
      <c r="E1192" s="173">
        <v>4233</v>
      </c>
      <c r="F1192" s="229" t="s">
        <v>142</v>
      </c>
      <c r="G1192" s="189"/>
      <c r="H1192" s="245">
        <v>1200000</v>
      </c>
      <c r="I1192" s="245">
        <v>700000</v>
      </c>
      <c r="J1192" s="245">
        <v>0</v>
      </c>
    </row>
    <row r="1193" spans="1:10" s="166" customFormat="1" x14ac:dyDescent="0.2">
      <c r="A1193" s="170" t="s">
        <v>649</v>
      </c>
      <c r="B1193" s="195" t="s">
        <v>626</v>
      </c>
      <c r="C1193" s="195">
        <v>12</v>
      </c>
      <c r="D1193" s="170"/>
      <c r="E1193" s="171">
        <v>426</v>
      </c>
      <c r="F1193" s="231"/>
      <c r="G1193" s="198"/>
      <c r="H1193" s="175">
        <f>H1194</f>
        <v>410000</v>
      </c>
      <c r="I1193" s="175">
        <f t="shared" ref="I1193:J1193" si="897">I1194</f>
        <v>0</v>
      </c>
      <c r="J1193" s="175">
        <f t="shared" si="897"/>
        <v>0</v>
      </c>
    </row>
    <row r="1194" spans="1:10" s="224" customFormat="1" ht="15" x14ac:dyDescent="0.2">
      <c r="A1194" s="172" t="s">
        <v>649</v>
      </c>
      <c r="B1194" s="194" t="s">
        <v>626</v>
      </c>
      <c r="C1194" s="194">
        <v>12</v>
      </c>
      <c r="D1194" s="172" t="s">
        <v>25</v>
      </c>
      <c r="E1194" s="173">
        <v>4262</v>
      </c>
      <c r="F1194" s="229" t="s">
        <v>135</v>
      </c>
      <c r="G1194" s="206"/>
      <c r="H1194" s="245">
        <v>410000</v>
      </c>
      <c r="I1194" s="245">
        <v>0</v>
      </c>
      <c r="J1194" s="245">
        <v>0</v>
      </c>
    </row>
    <row r="1195" spans="1:10" s="197" customFormat="1" x14ac:dyDescent="0.2">
      <c r="A1195" s="390" t="s">
        <v>649</v>
      </c>
      <c r="B1195" s="303" t="s">
        <v>626</v>
      </c>
      <c r="C1195" s="286">
        <v>562</v>
      </c>
      <c r="D1195" s="286"/>
      <c r="E1195" s="287">
        <v>31</v>
      </c>
      <c r="F1195" s="288"/>
      <c r="G1195" s="289"/>
      <c r="H1195" s="290">
        <f t="shared" ref="H1195" si="898">H1196+H1198</f>
        <v>66500</v>
      </c>
      <c r="I1195" s="290">
        <f t="shared" ref="I1195" si="899">I1196+I1198</f>
        <v>66500</v>
      </c>
      <c r="J1195" s="290">
        <f t="shared" ref="J1195" si="900">J1196+J1198</f>
        <v>66500</v>
      </c>
    </row>
    <row r="1196" spans="1:10" s="196" customFormat="1" x14ac:dyDescent="0.2">
      <c r="A1196" s="255" t="s">
        <v>649</v>
      </c>
      <c r="B1196" s="238" t="s">
        <v>626</v>
      </c>
      <c r="C1196" s="238">
        <v>562</v>
      </c>
      <c r="D1196" s="255"/>
      <c r="E1196" s="240">
        <v>311</v>
      </c>
      <c r="F1196" s="241"/>
      <c r="G1196" s="242"/>
      <c r="H1196" s="247">
        <f t="shared" ref="H1196:J1196" si="901">H1197</f>
        <v>55500</v>
      </c>
      <c r="I1196" s="247">
        <f t="shared" si="901"/>
        <v>55500</v>
      </c>
      <c r="J1196" s="247">
        <f t="shared" si="901"/>
        <v>55500</v>
      </c>
    </row>
    <row r="1197" spans="1:10" s="197" customFormat="1" ht="15" x14ac:dyDescent="0.2">
      <c r="A1197" s="162" t="s">
        <v>649</v>
      </c>
      <c r="B1197" s="161" t="s">
        <v>626</v>
      </c>
      <c r="C1197" s="161">
        <v>562</v>
      </c>
      <c r="D1197" s="162" t="s">
        <v>25</v>
      </c>
      <c r="E1197" s="163">
        <v>3111</v>
      </c>
      <c r="F1197" s="227" t="s">
        <v>19</v>
      </c>
      <c r="G1197" s="221"/>
      <c r="H1197" s="223">
        <v>55500</v>
      </c>
      <c r="I1197" s="223">
        <v>55500</v>
      </c>
      <c r="J1197" s="223">
        <v>55500</v>
      </c>
    </row>
    <row r="1198" spans="1:10" s="196" customFormat="1" x14ac:dyDescent="0.2">
      <c r="A1198" s="255" t="s">
        <v>649</v>
      </c>
      <c r="B1198" s="238" t="s">
        <v>626</v>
      </c>
      <c r="C1198" s="238">
        <v>562</v>
      </c>
      <c r="D1198" s="255"/>
      <c r="E1198" s="240">
        <v>313</v>
      </c>
      <c r="F1198" s="241"/>
      <c r="G1198" s="242"/>
      <c r="H1198" s="247">
        <f t="shared" ref="H1198:J1198" si="902">SUM(H1199:H1199)</f>
        <v>11000</v>
      </c>
      <c r="I1198" s="247">
        <f t="shared" si="902"/>
        <v>11000</v>
      </c>
      <c r="J1198" s="247">
        <f t="shared" si="902"/>
        <v>11000</v>
      </c>
    </row>
    <row r="1199" spans="1:10" s="197" customFormat="1" ht="15" x14ac:dyDescent="0.2">
      <c r="A1199" s="162" t="s">
        <v>649</v>
      </c>
      <c r="B1199" s="161" t="s">
        <v>626</v>
      </c>
      <c r="C1199" s="161">
        <v>562</v>
      </c>
      <c r="D1199" s="162" t="s">
        <v>25</v>
      </c>
      <c r="E1199" s="163">
        <v>3132</v>
      </c>
      <c r="F1199" s="227" t="s">
        <v>280</v>
      </c>
      <c r="G1199" s="221"/>
      <c r="H1199" s="222">
        <v>11000</v>
      </c>
      <c r="I1199" s="222">
        <v>11000</v>
      </c>
      <c r="J1199" s="222">
        <v>11000</v>
      </c>
    </row>
    <row r="1200" spans="1:10" s="197" customFormat="1" x14ac:dyDescent="0.2">
      <c r="A1200" s="390" t="s">
        <v>649</v>
      </c>
      <c r="B1200" s="303" t="s">
        <v>626</v>
      </c>
      <c r="C1200" s="286">
        <v>562</v>
      </c>
      <c r="D1200" s="286"/>
      <c r="E1200" s="287">
        <v>32</v>
      </c>
      <c r="F1200" s="288"/>
      <c r="G1200" s="289"/>
      <c r="H1200" s="290">
        <f>H1201</f>
        <v>966883</v>
      </c>
      <c r="I1200" s="290">
        <f t="shared" ref="I1200:J1200" si="903">I1201</f>
        <v>1027824</v>
      </c>
      <c r="J1200" s="290">
        <f t="shared" si="903"/>
        <v>939949</v>
      </c>
    </row>
    <row r="1201" spans="1:10" s="196" customFormat="1" x14ac:dyDescent="0.2">
      <c r="A1201" s="255" t="s">
        <v>649</v>
      </c>
      <c r="B1201" s="238" t="s">
        <v>626</v>
      </c>
      <c r="C1201" s="238">
        <v>562</v>
      </c>
      <c r="D1201" s="255"/>
      <c r="E1201" s="240">
        <v>323</v>
      </c>
      <c r="F1201" s="241"/>
      <c r="G1201" s="242"/>
      <c r="H1201" s="247">
        <f>SUM(H1202:H1204)</f>
        <v>966883</v>
      </c>
      <c r="I1201" s="247">
        <f t="shared" ref="I1201:J1201" si="904">SUM(I1202:I1204)</f>
        <v>1027824</v>
      </c>
      <c r="J1201" s="247">
        <f t="shared" si="904"/>
        <v>939949</v>
      </c>
    </row>
    <row r="1202" spans="1:10" s="196" customFormat="1" x14ac:dyDescent="0.2">
      <c r="A1202" s="162" t="s">
        <v>649</v>
      </c>
      <c r="B1202" s="161" t="s">
        <v>626</v>
      </c>
      <c r="C1202" s="161">
        <v>562</v>
      </c>
      <c r="D1202" s="162" t="s">
        <v>25</v>
      </c>
      <c r="E1202" s="163">
        <v>3233</v>
      </c>
      <c r="F1202" s="227" t="s">
        <v>119</v>
      </c>
      <c r="G1202" s="242"/>
      <c r="H1202" s="223">
        <v>144550</v>
      </c>
      <c r="I1202" s="223">
        <v>74426</v>
      </c>
      <c r="J1202" s="223">
        <v>60400</v>
      </c>
    </row>
    <row r="1203" spans="1:10" s="197" customFormat="1" ht="15" x14ac:dyDescent="0.2">
      <c r="A1203" s="162" t="s">
        <v>649</v>
      </c>
      <c r="B1203" s="161" t="s">
        <v>626</v>
      </c>
      <c r="C1203" s="161">
        <v>562</v>
      </c>
      <c r="D1203" s="162" t="s">
        <v>25</v>
      </c>
      <c r="E1203" s="163">
        <v>3237</v>
      </c>
      <c r="F1203" s="227" t="s">
        <v>36</v>
      </c>
      <c r="G1203" s="221"/>
      <c r="H1203" s="223">
        <v>822333</v>
      </c>
      <c r="I1203" s="223">
        <v>953398</v>
      </c>
      <c r="J1203" s="223">
        <v>808549</v>
      </c>
    </row>
    <row r="1204" spans="1:10" s="197" customFormat="1" ht="15" x14ac:dyDescent="0.2">
      <c r="A1204" s="162" t="s">
        <v>649</v>
      </c>
      <c r="B1204" s="161" t="s">
        <v>626</v>
      </c>
      <c r="C1204" s="161">
        <v>562</v>
      </c>
      <c r="D1204" s="162" t="s">
        <v>25</v>
      </c>
      <c r="E1204" s="163">
        <v>3239</v>
      </c>
      <c r="F1204" s="227" t="s">
        <v>41</v>
      </c>
      <c r="G1204" s="221"/>
      <c r="H1204" s="223">
        <v>0</v>
      </c>
      <c r="I1204" s="223">
        <v>0</v>
      </c>
      <c r="J1204" s="223">
        <v>71000</v>
      </c>
    </row>
    <row r="1205" spans="1:10" s="166" customFormat="1" x14ac:dyDescent="0.2">
      <c r="A1205" s="390" t="s">
        <v>649</v>
      </c>
      <c r="B1205" s="303" t="s">
        <v>626</v>
      </c>
      <c r="C1205" s="286">
        <v>562</v>
      </c>
      <c r="D1205" s="286"/>
      <c r="E1205" s="287">
        <v>35</v>
      </c>
      <c r="F1205" s="288"/>
      <c r="G1205" s="289"/>
      <c r="H1205" s="290">
        <f t="shared" ref="H1205:J1205" si="905">H1206</f>
        <v>3856890</v>
      </c>
      <c r="I1205" s="290">
        <f t="shared" si="905"/>
        <v>3407342</v>
      </c>
      <c r="J1205" s="290">
        <f t="shared" si="905"/>
        <v>3191000</v>
      </c>
    </row>
    <row r="1206" spans="1:10" s="166" customFormat="1" x14ac:dyDescent="0.2">
      <c r="A1206" s="253" t="s">
        <v>649</v>
      </c>
      <c r="B1206" s="256" t="s">
        <v>626</v>
      </c>
      <c r="C1206" s="256">
        <v>562</v>
      </c>
      <c r="D1206" s="253"/>
      <c r="E1206" s="254">
        <v>353</v>
      </c>
      <c r="F1206" s="232"/>
      <c r="G1206" s="198"/>
      <c r="H1206" s="175">
        <f>SUM(H1207:H1208)</f>
        <v>3856890</v>
      </c>
      <c r="I1206" s="175">
        <f>SUM(I1207:I1208)</f>
        <v>3407342</v>
      </c>
      <c r="J1206" s="175">
        <f>SUM(J1207:J1208)</f>
        <v>3191000</v>
      </c>
    </row>
    <row r="1207" spans="1:10" s="166" customFormat="1" ht="45" x14ac:dyDescent="0.2">
      <c r="A1207" s="172" t="s">
        <v>649</v>
      </c>
      <c r="B1207" s="194" t="s">
        <v>626</v>
      </c>
      <c r="C1207" s="194">
        <v>562</v>
      </c>
      <c r="D1207" s="172" t="s">
        <v>24</v>
      </c>
      <c r="E1207" s="173">
        <v>3531</v>
      </c>
      <c r="F1207" s="229" t="s">
        <v>666</v>
      </c>
      <c r="G1207" s="198"/>
      <c r="H1207" s="275">
        <v>666890</v>
      </c>
      <c r="I1207" s="275">
        <v>217342</v>
      </c>
      <c r="J1207" s="275">
        <v>1000</v>
      </c>
    </row>
    <row r="1208" spans="1:10" s="166" customFormat="1" ht="45" x14ac:dyDescent="0.2">
      <c r="A1208" s="172" t="s">
        <v>649</v>
      </c>
      <c r="B1208" s="194" t="s">
        <v>626</v>
      </c>
      <c r="C1208" s="194">
        <v>562</v>
      </c>
      <c r="D1208" s="172" t="s">
        <v>27</v>
      </c>
      <c r="E1208" s="173">
        <v>3531</v>
      </c>
      <c r="F1208" s="229" t="s">
        <v>666</v>
      </c>
      <c r="G1208" s="189"/>
      <c r="H1208" s="223">
        <v>3190000</v>
      </c>
      <c r="I1208" s="223">
        <v>3190000</v>
      </c>
      <c r="J1208" s="223">
        <v>3190000</v>
      </c>
    </row>
    <row r="1209" spans="1:10" s="166" customFormat="1" x14ac:dyDescent="0.2">
      <c r="A1209" s="390" t="s">
        <v>649</v>
      </c>
      <c r="B1209" s="303" t="s">
        <v>626</v>
      </c>
      <c r="C1209" s="286">
        <v>562</v>
      </c>
      <c r="D1209" s="286"/>
      <c r="E1209" s="287">
        <v>36</v>
      </c>
      <c r="F1209" s="288"/>
      <c r="G1209" s="289"/>
      <c r="H1209" s="290">
        <f t="shared" ref="H1209:J1209" si="906">H1210</f>
        <v>412921905</v>
      </c>
      <c r="I1209" s="290">
        <f t="shared" si="906"/>
        <v>1029613226</v>
      </c>
      <c r="J1209" s="290">
        <f t="shared" si="906"/>
        <v>1668893536</v>
      </c>
    </row>
    <row r="1210" spans="1:10" s="166" customFormat="1" x14ac:dyDescent="0.2">
      <c r="A1210" s="170" t="s">
        <v>649</v>
      </c>
      <c r="B1210" s="169" t="s">
        <v>626</v>
      </c>
      <c r="C1210" s="169">
        <v>562</v>
      </c>
      <c r="D1210" s="170"/>
      <c r="E1210" s="171">
        <v>368</v>
      </c>
      <c r="F1210" s="231"/>
      <c r="G1210" s="198"/>
      <c r="H1210" s="175">
        <f t="shared" ref="H1210" si="907">H1211+H1212+H1213+H1214</f>
        <v>412921905</v>
      </c>
      <c r="I1210" s="175">
        <f t="shared" ref="I1210" si="908">I1211+I1212+I1213+I1214</f>
        <v>1029613226</v>
      </c>
      <c r="J1210" s="175">
        <f t="shared" ref="J1210" si="909">J1211+J1212+J1213+J1214</f>
        <v>1668893536</v>
      </c>
    </row>
    <row r="1211" spans="1:10" s="224" customFormat="1" ht="30" x14ac:dyDescent="0.2">
      <c r="A1211" s="172" t="s">
        <v>649</v>
      </c>
      <c r="B1211" s="145" t="s">
        <v>626</v>
      </c>
      <c r="C1211" s="145">
        <v>562</v>
      </c>
      <c r="D1211" s="172" t="s">
        <v>24</v>
      </c>
      <c r="E1211" s="173">
        <v>3681</v>
      </c>
      <c r="F1211" s="229" t="s">
        <v>625</v>
      </c>
      <c r="G1211" s="206"/>
      <c r="H1211" s="223">
        <v>650000</v>
      </c>
      <c r="I1211" s="223">
        <v>735000</v>
      </c>
      <c r="J1211" s="223">
        <v>18000</v>
      </c>
    </row>
    <row r="1212" spans="1:10" s="224" customFormat="1" ht="30" x14ac:dyDescent="0.2">
      <c r="A1212" s="172" t="s">
        <v>649</v>
      </c>
      <c r="B1212" s="145" t="s">
        <v>626</v>
      </c>
      <c r="C1212" s="145">
        <v>562</v>
      </c>
      <c r="D1212" s="172" t="s">
        <v>27</v>
      </c>
      <c r="E1212" s="173">
        <v>3681</v>
      </c>
      <c r="F1212" s="229" t="s">
        <v>625</v>
      </c>
      <c r="G1212" s="206"/>
      <c r="H1212" s="223">
        <v>9094117</v>
      </c>
      <c r="I1212" s="223">
        <v>1554037</v>
      </c>
      <c r="J1212" s="223">
        <v>2047874</v>
      </c>
    </row>
    <row r="1213" spans="1:10" s="224" customFormat="1" ht="30" x14ac:dyDescent="0.2">
      <c r="A1213" s="172" t="s">
        <v>649</v>
      </c>
      <c r="B1213" s="145" t="s">
        <v>626</v>
      </c>
      <c r="C1213" s="145">
        <v>562</v>
      </c>
      <c r="D1213" s="172" t="s">
        <v>24</v>
      </c>
      <c r="E1213" s="173">
        <v>3682</v>
      </c>
      <c r="F1213" s="229" t="s">
        <v>620</v>
      </c>
      <c r="G1213" s="206"/>
      <c r="H1213" s="223">
        <v>41626323</v>
      </c>
      <c r="I1213" s="223">
        <v>51555000</v>
      </c>
      <c r="J1213" s="223">
        <v>45301000</v>
      </c>
    </row>
    <row r="1214" spans="1:10" s="224" customFormat="1" ht="30" x14ac:dyDescent="0.2">
      <c r="A1214" s="172" t="s">
        <v>649</v>
      </c>
      <c r="B1214" s="145" t="s">
        <v>626</v>
      </c>
      <c r="C1214" s="145">
        <v>562</v>
      </c>
      <c r="D1214" s="172" t="s">
        <v>27</v>
      </c>
      <c r="E1214" s="173">
        <v>3682</v>
      </c>
      <c r="F1214" s="229" t="s">
        <v>620</v>
      </c>
      <c r="G1214" s="206"/>
      <c r="H1214" s="223">
        <v>361551465</v>
      </c>
      <c r="I1214" s="223">
        <v>975769189</v>
      </c>
      <c r="J1214" s="223">
        <v>1621526662</v>
      </c>
    </row>
    <row r="1215" spans="1:10" s="224" customFormat="1" x14ac:dyDescent="0.2">
      <c r="A1215" s="390" t="s">
        <v>649</v>
      </c>
      <c r="B1215" s="303" t="s">
        <v>626</v>
      </c>
      <c r="C1215" s="286">
        <v>562</v>
      </c>
      <c r="D1215" s="286"/>
      <c r="E1215" s="287">
        <v>38</v>
      </c>
      <c r="F1215" s="288"/>
      <c r="G1215" s="289"/>
      <c r="H1215" s="290">
        <f t="shared" ref="H1215" si="910">H1216+H1218+H1220</f>
        <v>90268100</v>
      </c>
      <c r="I1215" s="290">
        <f t="shared" ref="I1215" si="911">I1216+I1218+I1220</f>
        <v>234145292</v>
      </c>
      <c r="J1215" s="290">
        <f t="shared" ref="J1215" si="912">J1216+J1218+J1220</f>
        <v>479788867</v>
      </c>
    </row>
    <row r="1216" spans="1:10" s="166" customFormat="1" x14ac:dyDescent="0.2">
      <c r="A1216" s="170" t="s">
        <v>649</v>
      </c>
      <c r="B1216" s="195" t="s">
        <v>626</v>
      </c>
      <c r="C1216" s="195">
        <v>562</v>
      </c>
      <c r="D1216" s="170"/>
      <c r="E1216" s="171">
        <v>381</v>
      </c>
      <c r="F1216" s="231"/>
      <c r="G1216" s="198"/>
      <c r="H1216" s="175">
        <f t="shared" ref="H1216:J1216" si="913">H1217</f>
        <v>3832649</v>
      </c>
      <c r="I1216" s="175">
        <f t="shared" si="913"/>
        <v>2694569</v>
      </c>
      <c r="J1216" s="175">
        <f t="shared" si="913"/>
        <v>1700000</v>
      </c>
    </row>
    <row r="1217" spans="1:10" s="166" customFormat="1" ht="15" x14ac:dyDescent="0.2">
      <c r="A1217" s="172" t="s">
        <v>649</v>
      </c>
      <c r="B1217" s="194" t="s">
        <v>626</v>
      </c>
      <c r="C1217" s="194">
        <v>562</v>
      </c>
      <c r="D1217" s="172" t="s">
        <v>25</v>
      </c>
      <c r="E1217" s="173">
        <v>3813</v>
      </c>
      <c r="F1217" s="229" t="s">
        <v>669</v>
      </c>
      <c r="G1217" s="206"/>
      <c r="H1217" s="223">
        <v>3832649</v>
      </c>
      <c r="I1217" s="223">
        <v>2694569</v>
      </c>
      <c r="J1217" s="223">
        <v>1700000</v>
      </c>
    </row>
    <row r="1218" spans="1:10" s="166" customFormat="1" x14ac:dyDescent="0.2">
      <c r="A1218" s="170" t="s">
        <v>649</v>
      </c>
      <c r="B1218" s="195" t="s">
        <v>626</v>
      </c>
      <c r="C1218" s="195">
        <v>562</v>
      </c>
      <c r="D1218" s="170"/>
      <c r="E1218" s="171">
        <v>382</v>
      </c>
      <c r="F1218" s="231"/>
      <c r="G1218" s="198"/>
      <c r="H1218" s="175">
        <f t="shared" ref="H1218:J1218" si="914">H1219</f>
        <v>25877572</v>
      </c>
      <c r="I1218" s="175">
        <f t="shared" si="914"/>
        <v>154351978</v>
      </c>
      <c r="J1218" s="175">
        <f t="shared" si="914"/>
        <v>380565107</v>
      </c>
    </row>
    <row r="1219" spans="1:10" s="166" customFormat="1" ht="15" x14ac:dyDescent="0.2">
      <c r="A1219" s="172" t="s">
        <v>649</v>
      </c>
      <c r="B1219" s="194" t="s">
        <v>626</v>
      </c>
      <c r="C1219" s="194">
        <v>562</v>
      </c>
      <c r="D1219" s="172" t="s">
        <v>25</v>
      </c>
      <c r="E1219" s="173">
        <v>3823</v>
      </c>
      <c r="F1219" s="229" t="s">
        <v>670</v>
      </c>
      <c r="G1219" s="206"/>
      <c r="H1219" s="223">
        <v>25877572</v>
      </c>
      <c r="I1219" s="223">
        <v>154351978</v>
      </c>
      <c r="J1219" s="223">
        <v>380565107</v>
      </c>
    </row>
    <row r="1220" spans="1:10" s="166" customFormat="1" x14ac:dyDescent="0.2">
      <c r="A1220" s="253" t="s">
        <v>649</v>
      </c>
      <c r="B1220" s="256" t="s">
        <v>626</v>
      </c>
      <c r="C1220" s="256">
        <v>562</v>
      </c>
      <c r="D1220" s="253"/>
      <c r="E1220" s="254">
        <v>386</v>
      </c>
      <c r="F1220" s="232"/>
      <c r="G1220" s="205"/>
      <c r="H1220" s="257">
        <f>H1222+H1221</f>
        <v>60557879</v>
      </c>
      <c r="I1220" s="257">
        <f t="shared" ref="I1220:J1220" si="915">I1222+I1221</f>
        <v>77098745</v>
      </c>
      <c r="J1220" s="257">
        <f t="shared" si="915"/>
        <v>97523760</v>
      </c>
    </row>
    <row r="1221" spans="1:10" s="166" customFormat="1" ht="15" x14ac:dyDescent="0.2">
      <c r="A1221" s="172" t="s">
        <v>649</v>
      </c>
      <c r="B1221" s="194" t="s">
        <v>626</v>
      </c>
      <c r="C1221" s="194">
        <v>562</v>
      </c>
      <c r="D1221" s="172" t="s">
        <v>24</v>
      </c>
      <c r="E1221" s="173">
        <v>3864</v>
      </c>
      <c r="F1221" s="229" t="s">
        <v>667</v>
      </c>
      <c r="G1221" s="206"/>
      <c r="H1221" s="275">
        <v>51522502</v>
      </c>
      <c r="I1221" s="275">
        <v>8343445</v>
      </c>
      <c r="J1221" s="275">
        <v>1000</v>
      </c>
    </row>
    <row r="1222" spans="1:10" s="166" customFormat="1" ht="15" x14ac:dyDescent="0.2">
      <c r="A1222" s="172" t="s">
        <v>649</v>
      </c>
      <c r="B1222" s="194" t="s">
        <v>626</v>
      </c>
      <c r="C1222" s="194">
        <v>562</v>
      </c>
      <c r="D1222" s="172" t="s">
        <v>27</v>
      </c>
      <c r="E1222" s="173">
        <v>3864</v>
      </c>
      <c r="F1222" s="229" t="s">
        <v>667</v>
      </c>
      <c r="G1222" s="206"/>
      <c r="H1222" s="223">
        <v>9035377</v>
      </c>
      <c r="I1222" s="223">
        <v>68755300</v>
      </c>
      <c r="J1222" s="223">
        <v>97522760</v>
      </c>
    </row>
    <row r="1223" spans="1:10" s="197" customFormat="1" x14ac:dyDescent="0.2">
      <c r="A1223" s="390" t="s">
        <v>649</v>
      </c>
      <c r="B1223" s="303" t="s">
        <v>626</v>
      </c>
      <c r="C1223" s="286">
        <v>562</v>
      </c>
      <c r="D1223" s="286"/>
      <c r="E1223" s="287">
        <v>41</v>
      </c>
      <c r="F1223" s="288"/>
      <c r="G1223" s="289"/>
      <c r="H1223" s="290">
        <f t="shared" ref="H1223:J1224" si="916">H1224</f>
        <v>99190</v>
      </c>
      <c r="I1223" s="290">
        <f t="shared" si="916"/>
        <v>0</v>
      </c>
      <c r="J1223" s="290">
        <f t="shared" si="916"/>
        <v>0</v>
      </c>
    </row>
    <row r="1224" spans="1:10" s="197" customFormat="1" x14ac:dyDescent="0.2">
      <c r="A1224" s="253" t="s">
        <v>649</v>
      </c>
      <c r="B1224" s="256" t="s">
        <v>626</v>
      </c>
      <c r="C1224" s="256">
        <v>562</v>
      </c>
      <c r="D1224" s="253"/>
      <c r="E1224" s="254">
        <v>412</v>
      </c>
      <c r="F1224" s="232"/>
      <c r="G1224" s="205"/>
      <c r="H1224" s="257">
        <f t="shared" si="916"/>
        <v>99190</v>
      </c>
      <c r="I1224" s="257">
        <f t="shared" ref="I1224:J1224" si="917">I1225</f>
        <v>0</v>
      </c>
      <c r="J1224" s="257">
        <f t="shared" si="917"/>
        <v>0</v>
      </c>
    </row>
    <row r="1225" spans="1:10" s="197" customFormat="1" ht="15" x14ac:dyDescent="0.2">
      <c r="A1225" s="172" t="s">
        <v>649</v>
      </c>
      <c r="B1225" s="194" t="s">
        <v>626</v>
      </c>
      <c r="C1225" s="194">
        <v>562</v>
      </c>
      <c r="D1225" s="172" t="s">
        <v>25</v>
      </c>
      <c r="E1225" s="173">
        <v>4126</v>
      </c>
      <c r="F1225" s="229" t="s">
        <v>4</v>
      </c>
      <c r="G1225" s="206"/>
      <c r="H1225" s="223">
        <v>99190</v>
      </c>
      <c r="I1225" s="223">
        <v>0</v>
      </c>
      <c r="J1225" s="223">
        <v>0</v>
      </c>
    </row>
    <row r="1226" spans="1:10" s="197" customFormat="1" x14ac:dyDescent="0.2">
      <c r="A1226" s="390" t="s">
        <v>649</v>
      </c>
      <c r="B1226" s="303" t="s">
        <v>626</v>
      </c>
      <c r="C1226" s="286">
        <v>562</v>
      </c>
      <c r="D1226" s="286"/>
      <c r="E1226" s="287">
        <v>42</v>
      </c>
      <c r="F1226" s="288"/>
      <c r="G1226" s="289"/>
      <c r="H1226" s="290">
        <f>H1227+H1229+H1231+H1233</f>
        <v>30927813</v>
      </c>
      <c r="I1226" s="290">
        <f t="shared" ref="I1226:J1226" si="918">I1227+I1229+I1231+I1233</f>
        <v>38544531</v>
      </c>
      <c r="J1226" s="290">
        <f t="shared" si="918"/>
        <v>20726719</v>
      </c>
    </row>
    <row r="1227" spans="1:10" s="166" customFormat="1" x14ac:dyDescent="0.2">
      <c r="A1227" s="170" t="s">
        <v>649</v>
      </c>
      <c r="B1227" s="195" t="s">
        <v>626</v>
      </c>
      <c r="C1227" s="195">
        <v>562</v>
      </c>
      <c r="D1227" s="170"/>
      <c r="E1227" s="171">
        <v>421</v>
      </c>
      <c r="F1227" s="231"/>
      <c r="G1227" s="198"/>
      <c r="H1227" s="175">
        <f t="shared" ref="H1227:J1231" si="919">H1228</f>
        <v>13817813</v>
      </c>
      <c r="I1227" s="175">
        <f t="shared" si="919"/>
        <v>34544531</v>
      </c>
      <c r="J1227" s="175">
        <f t="shared" si="919"/>
        <v>20726719</v>
      </c>
    </row>
    <row r="1228" spans="1:10" s="166" customFormat="1" ht="15" x14ac:dyDescent="0.2">
      <c r="A1228" s="172" t="s">
        <v>649</v>
      </c>
      <c r="B1228" s="194" t="s">
        <v>626</v>
      </c>
      <c r="C1228" s="194">
        <v>562</v>
      </c>
      <c r="D1228" s="172" t="s">
        <v>25</v>
      </c>
      <c r="E1228" s="173">
        <v>4214</v>
      </c>
      <c r="F1228" s="229" t="s">
        <v>154</v>
      </c>
      <c r="G1228" s="189"/>
      <c r="H1228" s="223">
        <v>13817813</v>
      </c>
      <c r="I1228" s="223">
        <v>34544531</v>
      </c>
      <c r="J1228" s="223">
        <v>20726719</v>
      </c>
    </row>
    <row r="1229" spans="1:10" s="166" customFormat="1" x14ac:dyDescent="0.2">
      <c r="A1229" s="170" t="s">
        <v>649</v>
      </c>
      <c r="B1229" s="195" t="s">
        <v>626</v>
      </c>
      <c r="C1229" s="195">
        <v>562</v>
      </c>
      <c r="D1229" s="170"/>
      <c r="E1229" s="171">
        <v>422</v>
      </c>
      <c r="F1229" s="231"/>
      <c r="G1229" s="198"/>
      <c r="H1229" s="175">
        <f t="shared" si="919"/>
        <v>8010000</v>
      </c>
      <c r="I1229" s="175">
        <f t="shared" ref="I1229:J1231" si="920">I1230</f>
        <v>0</v>
      </c>
      <c r="J1229" s="175">
        <f t="shared" si="920"/>
        <v>0</v>
      </c>
    </row>
    <row r="1230" spans="1:10" s="166" customFormat="1" ht="15" x14ac:dyDescent="0.2">
      <c r="A1230" s="172" t="s">
        <v>649</v>
      </c>
      <c r="B1230" s="194" t="s">
        <v>626</v>
      </c>
      <c r="C1230" s="194">
        <v>562</v>
      </c>
      <c r="D1230" s="172" t="s">
        <v>25</v>
      </c>
      <c r="E1230" s="173">
        <v>4222</v>
      </c>
      <c r="F1230" s="229" t="s">
        <v>130</v>
      </c>
      <c r="G1230" s="189"/>
      <c r="H1230" s="223">
        <v>8010000</v>
      </c>
      <c r="I1230" s="223">
        <v>0</v>
      </c>
      <c r="J1230" s="223">
        <v>0</v>
      </c>
    </row>
    <row r="1231" spans="1:10" s="166" customFormat="1" x14ac:dyDescent="0.2">
      <c r="A1231" s="170" t="s">
        <v>649</v>
      </c>
      <c r="B1231" s="195" t="s">
        <v>626</v>
      </c>
      <c r="C1231" s="195">
        <v>562</v>
      </c>
      <c r="D1231" s="170"/>
      <c r="E1231" s="171">
        <v>423</v>
      </c>
      <c r="F1231" s="231"/>
      <c r="G1231" s="198"/>
      <c r="H1231" s="175">
        <f t="shared" si="919"/>
        <v>6800000</v>
      </c>
      <c r="I1231" s="175">
        <f t="shared" si="920"/>
        <v>4000000</v>
      </c>
      <c r="J1231" s="175">
        <f t="shared" si="920"/>
        <v>0</v>
      </c>
    </row>
    <row r="1232" spans="1:10" s="166" customFormat="1" ht="30" x14ac:dyDescent="0.2">
      <c r="A1232" s="172" t="s">
        <v>649</v>
      </c>
      <c r="B1232" s="194" t="s">
        <v>626</v>
      </c>
      <c r="C1232" s="194">
        <v>562</v>
      </c>
      <c r="D1232" s="172" t="s">
        <v>25</v>
      </c>
      <c r="E1232" s="173">
        <v>4233</v>
      </c>
      <c r="F1232" s="229" t="s">
        <v>142</v>
      </c>
      <c r="G1232" s="189"/>
      <c r="H1232" s="223">
        <v>6800000</v>
      </c>
      <c r="I1232" s="223">
        <v>4000000</v>
      </c>
      <c r="J1232" s="223">
        <v>0</v>
      </c>
    </row>
    <row r="1233" spans="1:10" s="166" customFormat="1" x14ac:dyDescent="0.2">
      <c r="A1233" s="170" t="s">
        <v>649</v>
      </c>
      <c r="B1233" s="195" t="s">
        <v>626</v>
      </c>
      <c r="C1233" s="195">
        <v>562</v>
      </c>
      <c r="D1233" s="170"/>
      <c r="E1233" s="171">
        <v>426</v>
      </c>
      <c r="F1233" s="231"/>
      <c r="G1233" s="198"/>
      <c r="H1233" s="175">
        <f>H1234</f>
        <v>2300000</v>
      </c>
      <c r="I1233" s="175">
        <f t="shared" ref="I1233:J1233" si="921">I1234</f>
        <v>0</v>
      </c>
      <c r="J1233" s="175">
        <f t="shared" si="921"/>
        <v>0</v>
      </c>
    </row>
    <row r="1234" spans="1:10" s="166" customFormat="1" ht="15" x14ac:dyDescent="0.2">
      <c r="A1234" s="172" t="s">
        <v>649</v>
      </c>
      <c r="B1234" s="194" t="s">
        <v>626</v>
      </c>
      <c r="C1234" s="194">
        <v>562</v>
      </c>
      <c r="D1234" s="172" t="s">
        <v>25</v>
      </c>
      <c r="E1234" s="173">
        <v>4262</v>
      </c>
      <c r="F1234" s="229" t="s">
        <v>135</v>
      </c>
      <c r="G1234" s="189"/>
      <c r="H1234" s="223">
        <v>2300000</v>
      </c>
      <c r="I1234" s="223">
        <v>0</v>
      </c>
      <c r="J1234" s="223">
        <v>0</v>
      </c>
    </row>
    <row r="1235" spans="1:10" s="166" customFormat="1" x14ac:dyDescent="0.2">
      <c r="A1235" s="390" t="s">
        <v>649</v>
      </c>
      <c r="B1235" s="303" t="s">
        <v>626</v>
      </c>
      <c r="C1235" s="286">
        <v>563</v>
      </c>
      <c r="D1235" s="286"/>
      <c r="E1235" s="287">
        <v>31</v>
      </c>
      <c r="F1235" s="288"/>
      <c r="G1235" s="289"/>
      <c r="H1235" s="290">
        <f t="shared" ref="H1235" si="922">H1236+H1239+H1241</f>
        <v>9531000</v>
      </c>
      <c r="I1235" s="290">
        <f t="shared" ref="I1235" si="923">I1236+I1239+I1241</f>
        <v>9531000</v>
      </c>
      <c r="J1235" s="290">
        <f t="shared" ref="J1235" si="924">J1236+J1239+J1241</f>
        <v>9531000</v>
      </c>
    </row>
    <row r="1236" spans="1:10" s="166" customFormat="1" x14ac:dyDescent="0.2">
      <c r="A1236" s="253" t="s">
        <v>649</v>
      </c>
      <c r="B1236" s="256" t="s">
        <v>626</v>
      </c>
      <c r="C1236" s="256">
        <v>563</v>
      </c>
      <c r="D1236" s="253"/>
      <c r="E1236" s="254">
        <v>311</v>
      </c>
      <c r="F1236" s="232"/>
      <c r="G1236" s="205"/>
      <c r="H1236" s="257">
        <f t="shared" ref="H1236" si="925">H1237+H1238</f>
        <v>7684000</v>
      </c>
      <c r="I1236" s="257">
        <f t="shared" ref="I1236" si="926">I1237+I1238</f>
        <v>7684000</v>
      </c>
      <c r="J1236" s="257">
        <f t="shared" ref="J1236" si="927">J1237+J1238</f>
        <v>7684000</v>
      </c>
    </row>
    <row r="1237" spans="1:10" s="166" customFormat="1" ht="15" x14ac:dyDescent="0.2">
      <c r="A1237" s="172" t="s">
        <v>649</v>
      </c>
      <c r="B1237" s="194" t="s">
        <v>626</v>
      </c>
      <c r="C1237" s="194">
        <v>563</v>
      </c>
      <c r="D1237" s="172" t="s">
        <v>18</v>
      </c>
      <c r="E1237" s="173">
        <v>3111</v>
      </c>
      <c r="F1237" s="229" t="s">
        <v>19</v>
      </c>
      <c r="G1237" s="189"/>
      <c r="H1237" s="223">
        <v>7650000</v>
      </c>
      <c r="I1237" s="223">
        <v>7650000</v>
      </c>
      <c r="J1237" s="223">
        <v>7650000</v>
      </c>
    </row>
    <row r="1238" spans="1:10" s="166" customFormat="1" ht="15" x14ac:dyDescent="0.2">
      <c r="A1238" s="172" t="s">
        <v>649</v>
      </c>
      <c r="B1238" s="194" t="s">
        <v>626</v>
      </c>
      <c r="C1238" s="194">
        <v>563</v>
      </c>
      <c r="D1238" s="172" t="s">
        <v>18</v>
      </c>
      <c r="E1238" s="173">
        <v>3113</v>
      </c>
      <c r="F1238" s="229" t="s">
        <v>20</v>
      </c>
      <c r="G1238" s="189"/>
      <c r="H1238" s="223">
        <v>34000</v>
      </c>
      <c r="I1238" s="223">
        <v>34000</v>
      </c>
      <c r="J1238" s="223">
        <v>34000</v>
      </c>
    </row>
    <row r="1239" spans="1:10" s="166" customFormat="1" x14ac:dyDescent="0.2">
      <c r="A1239" s="170" t="s">
        <v>649</v>
      </c>
      <c r="B1239" s="195" t="s">
        <v>626</v>
      </c>
      <c r="C1239" s="195">
        <v>563</v>
      </c>
      <c r="D1239" s="170"/>
      <c r="E1239" s="171">
        <v>312</v>
      </c>
      <c r="F1239" s="231"/>
      <c r="G1239" s="198"/>
      <c r="H1239" s="175">
        <f t="shared" ref="H1239:J1239" si="928">H1240</f>
        <v>147000</v>
      </c>
      <c r="I1239" s="175">
        <f t="shared" si="928"/>
        <v>147000</v>
      </c>
      <c r="J1239" s="175">
        <f t="shared" si="928"/>
        <v>147000</v>
      </c>
    </row>
    <row r="1240" spans="1:10" s="166" customFormat="1" ht="15" x14ac:dyDescent="0.2">
      <c r="A1240" s="172" t="s">
        <v>649</v>
      </c>
      <c r="B1240" s="194" t="s">
        <v>626</v>
      </c>
      <c r="C1240" s="194">
        <v>563</v>
      </c>
      <c r="D1240" s="172" t="s">
        <v>18</v>
      </c>
      <c r="E1240" s="173">
        <v>3121</v>
      </c>
      <c r="F1240" s="227" t="s">
        <v>138</v>
      </c>
      <c r="G1240" s="164"/>
      <c r="H1240" s="223">
        <v>147000</v>
      </c>
      <c r="I1240" s="223">
        <v>147000</v>
      </c>
      <c r="J1240" s="223">
        <v>147000</v>
      </c>
    </row>
    <row r="1241" spans="1:10" s="166" customFormat="1" x14ac:dyDescent="0.2">
      <c r="A1241" s="170" t="s">
        <v>649</v>
      </c>
      <c r="B1241" s="195" t="s">
        <v>626</v>
      </c>
      <c r="C1241" s="195">
        <v>563</v>
      </c>
      <c r="D1241" s="170"/>
      <c r="E1241" s="171">
        <v>313</v>
      </c>
      <c r="F1241" s="231"/>
      <c r="G1241" s="198"/>
      <c r="H1241" s="175">
        <f t="shared" ref="H1241:J1241" si="929">H1242</f>
        <v>1700000</v>
      </c>
      <c r="I1241" s="175">
        <f t="shared" si="929"/>
        <v>1700000</v>
      </c>
      <c r="J1241" s="175">
        <f t="shared" si="929"/>
        <v>1700000</v>
      </c>
    </row>
    <row r="1242" spans="1:10" s="166" customFormat="1" ht="15" x14ac:dyDescent="0.2">
      <c r="A1242" s="172" t="s">
        <v>649</v>
      </c>
      <c r="B1242" s="194" t="s">
        <v>626</v>
      </c>
      <c r="C1242" s="194">
        <v>563</v>
      </c>
      <c r="D1242" s="172" t="s">
        <v>18</v>
      </c>
      <c r="E1242" s="173">
        <v>3132</v>
      </c>
      <c r="F1242" s="229" t="s">
        <v>280</v>
      </c>
      <c r="G1242" s="189"/>
      <c r="H1242" s="223">
        <v>1700000</v>
      </c>
      <c r="I1242" s="223">
        <v>1700000</v>
      </c>
      <c r="J1242" s="223">
        <v>1700000</v>
      </c>
    </row>
    <row r="1243" spans="1:10" s="166" customFormat="1" x14ac:dyDescent="0.2">
      <c r="A1243" s="390" t="s">
        <v>649</v>
      </c>
      <c r="B1243" s="303" t="s">
        <v>626</v>
      </c>
      <c r="C1243" s="286">
        <v>563</v>
      </c>
      <c r="D1243" s="286"/>
      <c r="E1243" s="287">
        <v>32</v>
      </c>
      <c r="F1243" s="288"/>
      <c r="G1243" s="289"/>
      <c r="H1243" s="290">
        <f t="shared" ref="H1243" si="930">H1244+H1248+H1251+H1260</f>
        <v>27225900</v>
      </c>
      <c r="I1243" s="290">
        <f t="shared" ref="I1243" si="931">I1244+I1248+I1251+I1260</f>
        <v>14225900</v>
      </c>
      <c r="J1243" s="290">
        <f t="shared" ref="J1243" si="932">J1244+J1248+J1251+J1260</f>
        <v>14225900</v>
      </c>
    </row>
    <row r="1244" spans="1:10" s="166" customFormat="1" x14ac:dyDescent="0.2">
      <c r="A1244" s="170" t="s">
        <v>649</v>
      </c>
      <c r="B1244" s="195" t="s">
        <v>626</v>
      </c>
      <c r="C1244" s="195">
        <v>563</v>
      </c>
      <c r="D1244" s="170"/>
      <c r="E1244" s="171">
        <v>321</v>
      </c>
      <c r="F1244" s="231"/>
      <c r="G1244" s="198"/>
      <c r="H1244" s="175">
        <f t="shared" ref="H1244" si="933">SUM(H1245:H1247)</f>
        <v>1385000</v>
      </c>
      <c r="I1244" s="175">
        <f t="shared" ref="I1244" si="934">SUM(I1245:I1247)</f>
        <v>1385000</v>
      </c>
      <c r="J1244" s="175">
        <f t="shared" ref="J1244" si="935">SUM(J1245:J1247)</f>
        <v>1385000</v>
      </c>
    </row>
    <row r="1245" spans="1:10" s="166" customFormat="1" ht="15" x14ac:dyDescent="0.2">
      <c r="A1245" s="172" t="s">
        <v>649</v>
      </c>
      <c r="B1245" s="194" t="s">
        <v>626</v>
      </c>
      <c r="C1245" s="194">
        <v>563</v>
      </c>
      <c r="D1245" s="172" t="s">
        <v>18</v>
      </c>
      <c r="E1245" s="173">
        <v>3211</v>
      </c>
      <c r="F1245" s="229" t="s">
        <v>110</v>
      </c>
      <c r="G1245" s="189"/>
      <c r="H1245" s="223">
        <v>680000</v>
      </c>
      <c r="I1245" s="223">
        <v>680000</v>
      </c>
      <c r="J1245" s="223">
        <v>680000</v>
      </c>
    </row>
    <row r="1246" spans="1:10" s="166" customFormat="1" ht="30" x14ac:dyDescent="0.2">
      <c r="A1246" s="172" t="s">
        <v>649</v>
      </c>
      <c r="B1246" s="194" t="s">
        <v>626</v>
      </c>
      <c r="C1246" s="194">
        <v>563</v>
      </c>
      <c r="D1246" s="172" t="s">
        <v>18</v>
      </c>
      <c r="E1246" s="173">
        <v>3212</v>
      </c>
      <c r="F1246" s="229" t="s">
        <v>111</v>
      </c>
      <c r="G1246" s="189"/>
      <c r="H1246" s="223">
        <v>255000</v>
      </c>
      <c r="I1246" s="223">
        <v>255000</v>
      </c>
      <c r="J1246" s="223">
        <v>255000</v>
      </c>
    </row>
    <row r="1247" spans="1:10" s="166" customFormat="1" ht="15" x14ac:dyDescent="0.2">
      <c r="A1247" s="172" t="s">
        <v>649</v>
      </c>
      <c r="B1247" s="194" t="s">
        <v>626</v>
      </c>
      <c r="C1247" s="194">
        <v>563</v>
      </c>
      <c r="D1247" s="172" t="s">
        <v>18</v>
      </c>
      <c r="E1247" s="173">
        <v>3213</v>
      </c>
      <c r="F1247" s="229" t="s">
        <v>112</v>
      </c>
      <c r="G1247" s="189"/>
      <c r="H1247" s="223">
        <v>450000</v>
      </c>
      <c r="I1247" s="223">
        <v>450000</v>
      </c>
      <c r="J1247" s="223">
        <v>450000</v>
      </c>
    </row>
    <row r="1248" spans="1:10" s="166" customFormat="1" x14ac:dyDescent="0.2">
      <c r="A1248" s="170" t="s">
        <v>649</v>
      </c>
      <c r="B1248" s="195" t="s">
        <v>626</v>
      </c>
      <c r="C1248" s="195">
        <v>563</v>
      </c>
      <c r="D1248" s="170"/>
      <c r="E1248" s="171">
        <v>322</v>
      </c>
      <c r="F1248" s="231"/>
      <c r="G1248" s="198"/>
      <c r="H1248" s="175">
        <f t="shared" ref="H1248" si="936">SUM(H1249:H1250)</f>
        <v>130300</v>
      </c>
      <c r="I1248" s="175">
        <f t="shared" ref="I1248" si="937">SUM(I1249:I1250)</f>
        <v>130300</v>
      </c>
      <c r="J1248" s="175">
        <f t="shared" ref="J1248" si="938">SUM(J1249:J1250)</f>
        <v>130300</v>
      </c>
    </row>
    <row r="1249" spans="1:10" s="166" customFormat="1" ht="15" x14ac:dyDescent="0.2">
      <c r="A1249" s="172" t="s">
        <v>649</v>
      </c>
      <c r="B1249" s="194" t="s">
        <v>626</v>
      </c>
      <c r="C1249" s="194">
        <v>563</v>
      </c>
      <c r="D1249" s="172" t="s">
        <v>18</v>
      </c>
      <c r="E1249" s="173">
        <v>3221</v>
      </c>
      <c r="F1249" s="229" t="s">
        <v>146</v>
      </c>
      <c r="G1249" s="189"/>
      <c r="H1249" s="223">
        <v>45300</v>
      </c>
      <c r="I1249" s="223">
        <v>45300</v>
      </c>
      <c r="J1249" s="223">
        <v>45300</v>
      </c>
    </row>
    <row r="1250" spans="1:10" s="166" customFormat="1" ht="15" x14ac:dyDescent="0.2">
      <c r="A1250" s="172" t="s">
        <v>649</v>
      </c>
      <c r="B1250" s="194" t="s">
        <v>626</v>
      </c>
      <c r="C1250" s="194">
        <v>563</v>
      </c>
      <c r="D1250" s="172" t="s">
        <v>18</v>
      </c>
      <c r="E1250" s="173">
        <v>3223</v>
      </c>
      <c r="F1250" s="229" t="s">
        <v>115</v>
      </c>
      <c r="G1250" s="189"/>
      <c r="H1250" s="223">
        <v>85000</v>
      </c>
      <c r="I1250" s="223">
        <v>85000</v>
      </c>
      <c r="J1250" s="223">
        <v>85000</v>
      </c>
    </row>
    <row r="1251" spans="1:10" s="166" customFormat="1" x14ac:dyDescent="0.2">
      <c r="A1251" s="170" t="s">
        <v>649</v>
      </c>
      <c r="B1251" s="195" t="s">
        <v>626</v>
      </c>
      <c r="C1251" s="195">
        <v>563</v>
      </c>
      <c r="D1251" s="170"/>
      <c r="E1251" s="171">
        <v>323</v>
      </c>
      <c r="F1251" s="231"/>
      <c r="G1251" s="198"/>
      <c r="H1251" s="175">
        <f t="shared" ref="H1251" si="939">SUM(H1252:H1259)</f>
        <v>25642600</v>
      </c>
      <c r="I1251" s="175">
        <f t="shared" ref="I1251" si="940">SUM(I1252:I1259)</f>
        <v>12642600</v>
      </c>
      <c r="J1251" s="175">
        <f t="shared" ref="J1251" si="941">SUM(J1252:J1259)</f>
        <v>12642600</v>
      </c>
    </row>
    <row r="1252" spans="1:10" s="166" customFormat="1" ht="15" x14ac:dyDescent="0.2">
      <c r="A1252" s="172" t="s">
        <v>649</v>
      </c>
      <c r="B1252" s="194" t="s">
        <v>626</v>
      </c>
      <c r="C1252" s="194">
        <v>563</v>
      </c>
      <c r="D1252" s="172" t="s">
        <v>18</v>
      </c>
      <c r="E1252" s="173">
        <v>3231</v>
      </c>
      <c r="F1252" s="229" t="s">
        <v>117</v>
      </c>
      <c r="G1252" s="189"/>
      <c r="H1252" s="223">
        <v>91000</v>
      </c>
      <c r="I1252" s="223">
        <v>91000</v>
      </c>
      <c r="J1252" s="223">
        <v>91000</v>
      </c>
    </row>
    <row r="1253" spans="1:10" s="166" customFormat="1" ht="15" x14ac:dyDescent="0.2">
      <c r="A1253" s="172" t="s">
        <v>649</v>
      </c>
      <c r="B1253" s="194" t="s">
        <v>626</v>
      </c>
      <c r="C1253" s="194">
        <v>563</v>
      </c>
      <c r="D1253" s="172" t="s">
        <v>18</v>
      </c>
      <c r="E1253" s="173">
        <v>3232</v>
      </c>
      <c r="F1253" s="229" t="s">
        <v>118</v>
      </c>
      <c r="G1253" s="189"/>
      <c r="H1253" s="223">
        <v>680000</v>
      </c>
      <c r="I1253" s="223">
        <v>680000</v>
      </c>
      <c r="J1253" s="223">
        <v>680000</v>
      </c>
    </row>
    <row r="1254" spans="1:10" s="166" customFormat="1" ht="15" x14ac:dyDescent="0.2">
      <c r="A1254" s="172" t="s">
        <v>649</v>
      </c>
      <c r="B1254" s="194" t="s">
        <v>626</v>
      </c>
      <c r="C1254" s="194">
        <v>563</v>
      </c>
      <c r="D1254" s="172" t="s">
        <v>18</v>
      </c>
      <c r="E1254" s="173">
        <v>3233</v>
      </c>
      <c r="F1254" s="229" t="s">
        <v>119</v>
      </c>
      <c r="G1254" s="189"/>
      <c r="H1254" s="223">
        <v>1790600</v>
      </c>
      <c r="I1254" s="223">
        <v>1790600</v>
      </c>
      <c r="J1254" s="223">
        <v>1790600</v>
      </c>
    </row>
    <row r="1255" spans="1:10" s="166" customFormat="1" ht="15" x14ac:dyDescent="0.2">
      <c r="A1255" s="172" t="s">
        <v>649</v>
      </c>
      <c r="B1255" s="194" t="s">
        <v>626</v>
      </c>
      <c r="C1255" s="194">
        <v>563</v>
      </c>
      <c r="D1255" s="172" t="s">
        <v>18</v>
      </c>
      <c r="E1255" s="173">
        <v>3234</v>
      </c>
      <c r="F1255" s="229" t="s">
        <v>120</v>
      </c>
      <c r="G1255" s="189"/>
      <c r="H1255" s="223">
        <v>34000</v>
      </c>
      <c r="I1255" s="223">
        <v>34000</v>
      </c>
      <c r="J1255" s="223">
        <v>34000</v>
      </c>
    </row>
    <row r="1256" spans="1:10" s="166" customFormat="1" ht="15" x14ac:dyDescent="0.2">
      <c r="A1256" s="172" t="s">
        <v>649</v>
      </c>
      <c r="B1256" s="194" t="s">
        <v>626</v>
      </c>
      <c r="C1256" s="194">
        <v>563</v>
      </c>
      <c r="D1256" s="172" t="s">
        <v>18</v>
      </c>
      <c r="E1256" s="173">
        <v>3235</v>
      </c>
      <c r="F1256" s="229" t="s">
        <v>42</v>
      </c>
      <c r="G1256" s="189"/>
      <c r="H1256" s="223">
        <v>113000</v>
      </c>
      <c r="I1256" s="223">
        <v>113000</v>
      </c>
      <c r="J1256" s="223">
        <v>113000</v>
      </c>
    </row>
    <row r="1257" spans="1:10" s="166" customFormat="1" ht="15" x14ac:dyDescent="0.2">
      <c r="A1257" s="172" t="s">
        <v>649</v>
      </c>
      <c r="B1257" s="194" t="s">
        <v>626</v>
      </c>
      <c r="C1257" s="194">
        <v>563</v>
      </c>
      <c r="D1257" s="172" t="s">
        <v>18</v>
      </c>
      <c r="E1257" s="173">
        <v>3237</v>
      </c>
      <c r="F1257" s="229" t="s">
        <v>36</v>
      </c>
      <c r="G1257" s="189"/>
      <c r="H1257" s="223">
        <v>22600000</v>
      </c>
      <c r="I1257" s="223">
        <v>9600000</v>
      </c>
      <c r="J1257" s="223">
        <v>9600000</v>
      </c>
    </row>
    <row r="1258" spans="1:10" s="166" customFormat="1" ht="15" x14ac:dyDescent="0.2">
      <c r="A1258" s="172" t="s">
        <v>649</v>
      </c>
      <c r="B1258" s="194" t="s">
        <v>626</v>
      </c>
      <c r="C1258" s="194">
        <v>563</v>
      </c>
      <c r="D1258" s="172" t="s">
        <v>18</v>
      </c>
      <c r="E1258" s="173">
        <v>3238</v>
      </c>
      <c r="F1258" s="229" t="s">
        <v>122</v>
      </c>
      <c r="G1258" s="189"/>
      <c r="H1258" s="223">
        <v>283000</v>
      </c>
      <c r="I1258" s="223">
        <v>283000</v>
      </c>
      <c r="J1258" s="223">
        <v>283000</v>
      </c>
    </row>
    <row r="1259" spans="1:10" s="166" customFormat="1" ht="15" x14ac:dyDescent="0.2">
      <c r="A1259" s="172" t="s">
        <v>649</v>
      </c>
      <c r="B1259" s="194" t="s">
        <v>626</v>
      </c>
      <c r="C1259" s="194">
        <v>563</v>
      </c>
      <c r="D1259" s="172" t="s">
        <v>18</v>
      </c>
      <c r="E1259" s="173">
        <v>3239</v>
      </c>
      <c r="F1259" s="229" t="s">
        <v>41</v>
      </c>
      <c r="G1259" s="189"/>
      <c r="H1259" s="223">
        <v>51000</v>
      </c>
      <c r="I1259" s="223">
        <v>51000</v>
      </c>
      <c r="J1259" s="223">
        <v>51000</v>
      </c>
    </row>
    <row r="1260" spans="1:10" s="166" customFormat="1" x14ac:dyDescent="0.2">
      <c r="A1260" s="170" t="s">
        <v>649</v>
      </c>
      <c r="B1260" s="195" t="s">
        <v>626</v>
      </c>
      <c r="C1260" s="195">
        <v>563</v>
      </c>
      <c r="D1260" s="170"/>
      <c r="E1260" s="171">
        <v>329</v>
      </c>
      <c r="F1260" s="231"/>
      <c r="G1260" s="198"/>
      <c r="H1260" s="175">
        <f t="shared" ref="H1260:J1260" si="942">H1261</f>
        <v>68000</v>
      </c>
      <c r="I1260" s="175">
        <f t="shared" si="942"/>
        <v>68000</v>
      </c>
      <c r="J1260" s="175">
        <f t="shared" si="942"/>
        <v>68000</v>
      </c>
    </row>
    <row r="1261" spans="1:10" s="166" customFormat="1" ht="15" x14ac:dyDescent="0.2">
      <c r="A1261" s="172" t="s">
        <v>649</v>
      </c>
      <c r="B1261" s="194" t="s">
        <v>626</v>
      </c>
      <c r="C1261" s="194">
        <v>563</v>
      </c>
      <c r="D1261" s="172" t="s">
        <v>18</v>
      </c>
      <c r="E1261" s="173">
        <v>3293</v>
      </c>
      <c r="F1261" s="229" t="s">
        <v>124</v>
      </c>
      <c r="G1261" s="189"/>
      <c r="H1261" s="223">
        <v>68000</v>
      </c>
      <c r="I1261" s="223">
        <v>68000</v>
      </c>
      <c r="J1261" s="223">
        <v>68000</v>
      </c>
    </row>
    <row r="1262" spans="1:10" s="166" customFormat="1" x14ac:dyDescent="0.2">
      <c r="A1262" s="390" t="s">
        <v>649</v>
      </c>
      <c r="B1262" s="303" t="s">
        <v>626</v>
      </c>
      <c r="C1262" s="286">
        <v>563</v>
      </c>
      <c r="D1262" s="286"/>
      <c r="E1262" s="287">
        <v>36</v>
      </c>
      <c r="F1262" s="288"/>
      <c r="G1262" s="289"/>
      <c r="H1262" s="290">
        <f t="shared" ref="H1262:J1262" si="943">H1263</f>
        <v>1121353359</v>
      </c>
      <c r="I1262" s="290">
        <f t="shared" si="943"/>
        <v>811627270</v>
      </c>
      <c r="J1262" s="290">
        <f t="shared" si="943"/>
        <v>338856561</v>
      </c>
    </row>
    <row r="1263" spans="1:10" s="166" customFormat="1" x14ac:dyDescent="0.2">
      <c r="A1263" s="170" t="s">
        <v>649</v>
      </c>
      <c r="B1263" s="169" t="s">
        <v>626</v>
      </c>
      <c r="C1263" s="169">
        <v>563</v>
      </c>
      <c r="D1263" s="170"/>
      <c r="E1263" s="171">
        <v>368</v>
      </c>
      <c r="F1263" s="231"/>
      <c r="G1263" s="198"/>
      <c r="H1263" s="175">
        <f t="shared" ref="H1263" si="944">SUM(H1264:H1265)</f>
        <v>1121353359</v>
      </c>
      <c r="I1263" s="175">
        <f t="shared" ref="I1263" si="945">SUM(I1264:I1265)</f>
        <v>811627270</v>
      </c>
      <c r="J1263" s="175">
        <f t="shared" ref="J1263" si="946">SUM(J1264:J1265)</f>
        <v>338856561</v>
      </c>
    </row>
    <row r="1264" spans="1:10" s="166" customFormat="1" ht="30" x14ac:dyDescent="0.2">
      <c r="A1264" s="172" t="s">
        <v>649</v>
      </c>
      <c r="B1264" s="145" t="s">
        <v>626</v>
      </c>
      <c r="C1264" s="145">
        <v>563</v>
      </c>
      <c r="D1264" s="172" t="s">
        <v>24</v>
      </c>
      <c r="E1264" s="173">
        <v>3681</v>
      </c>
      <c r="F1264" s="229" t="s">
        <v>625</v>
      </c>
      <c r="G1264" s="189"/>
      <c r="H1264" s="223">
        <v>6420562</v>
      </c>
      <c r="I1264" s="223">
        <v>6619472</v>
      </c>
      <c r="J1264" s="223">
        <v>2118313</v>
      </c>
    </row>
    <row r="1265" spans="1:10" s="166" customFormat="1" ht="30" x14ac:dyDescent="0.2">
      <c r="A1265" s="172" t="s">
        <v>649</v>
      </c>
      <c r="B1265" s="145" t="s">
        <v>626</v>
      </c>
      <c r="C1265" s="145">
        <v>563</v>
      </c>
      <c r="D1265" s="172" t="s">
        <v>24</v>
      </c>
      <c r="E1265" s="173">
        <v>3682</v>
      </c>
      <c r="F1265" s="229" t="s">
        <v>620</v>
      </c>
      <c r="G1265" s="206"/>
      <c r="H1265" s="223">
        <v>1114932797</v>
      </c>
      <c r="I1265" s="223">
        <v>805007798</v>
      </c>
      <c r="J1265" s="223">
        <v>336738248</v>
      </c>
    </row>
    <row r="1266" spans="1:10" s="166" customFormat="1" x14ac:dyDescent="0.2">
      <c r="A1266" s="390" t="s">
        <v>649</v>
      </c>
      <c r="B1266" s="303" t="s">
        <v>626</v>
      </c>
      <c r="C1266" s="286">
        <v>563</v>
      </c>
      <c r="D1266" s="286"/>
      <c r="E1266" s="287">
        <v>37</v>
      </c>
      <c r="F1266" s="288"/>
      <c r="G1266" s="289"/>
      <c r="H1266" s="290">
        <f t="shared" ref="H1266:J1267" si="947">H1267</f>
        <v>153000</v>
      </c>
      <c r="I1266" s="290">
        <f t="shared" si="947"/>
        <v>1000</v>
      </c>
      <c r="J1266" s="290">
        <f t="shared" si="947"/>
        <v>1000</v>
      </c>
    </row>
    <row r="1267" spans="1:10" s="166" customFormat="1" x14ac:dyDescent="0.2">
      <c r="A1267" s="170" t="s">
        <v>649</v>
      </c>
      <c r="B1267" s="195" t="s">
        <v>626</v>
      </c>
      <c r="C1267" s="195">
        <v>563</v>
      </c>
      <c r="D1267" s="170"/>
      <c r="E1267" s="171">
        <v>372</v>
      </c>
      <c r="F1267" s="231"/>
      <c r="G1267" s="198"/>
      <c r="H1267" s="175">
        <f t="shared" si="947"/>
        <v>153000</v>
      </c>
      <c r="I1267" s="175">
        <f t="shared" si="947"/>
        <v>1000</v>
      </c>
      <c r="J1267" s="175">
        <f t="shared" si="947"/>
        <v>1000</v>
      </c>
    </row>
    <row r="1268" spans="1:10" s="166" customFormat="1" ht="15" x14ac:dyDescent="0.2">
      <c r="A1268" s="172" t="s">
        <v>649</v>
      </c>
      <c r="B1268" s="194" t="s">
        <v>626</v>
      </c>
      <c r="C1268" s="194">
        <v>563</v>
      </c>
      <c r="D1268" s="172" t="s">
        <v>18</v>
      </c>
      <c r="E1268" s="173">
        <v>3721</v>
      </c>
      <c r="F1268" s="229" t="s">
        <v>149</v>
      </c>
      <c r="G1268" s="189"/>
      <c r="H1268" s="223">
        <v>153000</v>
      </c>
      <c r="I1268" s="223">
        <v>1000</v>
      </c>
      <c r="J1268" s="223">
        <v>1000</v>
      </c>
    </row>
    <row r="1269" spans="1:10" s="166" customFormat="1" x14ac:dyDescent="0.2">
      <c r="A1269" s="390" t="s">
        <v>649</v>
      </c>
      <c r="B1269" s="303" t="s">
        <v>626</v>
      </c>
      <c r="C1269" s="286">
        <v>563</v>
      </c>
      <c r="D1269" s="286"/>
      <c r="E1269" s="287">
        <v>41</v>
      </c>
      <c r="F1269" s="288"/>
      <c r="G1269" s="289"/>
      <c r="H1269" s="290">
        <f t="shared" ref="H1269:J1269" si="948">H1270</f>
        <v>311000</v>
      </c>
      <c r="I1269" s="290">
        <f t="shared" si="948"/>
        <v>311000</v>
      </c>
      <c r="J1269" s="290">
        <f t="shared" si="948"/>
        <v>311000</v>
      </c>
    </row>
    <row r="1270" spans="1:10" s="166" customFormat="1" x14ac:dyDescent="0.2">
      <c r="A1270" s="170" t="s">
        <v>649</v>
      </c>
      <c r="B1270" s="195" t="s">
        <v>626</v>
      </c>
      <c r="C1270" s="195">
        <v>563</v>
      </c>
      <c r="D1270" s="170"/>
      <c r="E1270" s="171">
        <v>412</v>
      </c>
      <c r="F1270" s="231"/>
      <c r="G1270" s="198"/>
      <c r="H1270" s="158">
        <f t="shared" ref="H1270" si="949">H1271+H1272</f>
        <v>311000</v>
      </c>
      <c r="I1270" s="158">
        <f t="shared" ref="I1270" si="950">I1271+I1272</f>
        <v>311000</v>
      </c>
      <c r="J1270" s="158">
        <f t="shared" ref="J1270" si="951">J1271+J1272</f>
        <v>311000</v>
      </c>
    </row>
    <row r="1271" spans="1:10" s="166" customFormat="1" ht="15" x14ac:dyDescent="0.2">
      <c r="A1271" s="172" t="s">
        <v>649</v>
      </c>
      <c r="B1271" s="194" t="s">
        <v>626</v>
      </c>
      <c r="C1271" s="194">
        <v>563</v>
      </c>
      <c r="D1271" s="172" t="s">
        <v>18</v>
      </c>
      <c r="E1271" s="173">
        <v>4123</v>
      </c>
      <c r="F1271" s="229" t="s">
        <v>133</v>
      </c>
      <c r="G1271" s="189"/>
      <c r="H1271" s="223">
        <v>28000</v>
      </c>
      <c r="I1271" s="223">
        <v>28000</v>
      </c>
      <c r="J1271" s="223">
        <v>28000</v>
      </c>
    </row>
    <row r="1272" spans="1:10" s="166" customFormat="1" ht="15" x14ac:dyDescent="0.2">
      <c r="A1272" s="172" t="s">
        <v>649</v>
      </c>
      <c r="B1272" s="194" t="s">
        <v>626</v>
      </c>
      <c r="C1272" s="194">
        <v>563</v>
      </c>
      <c r="D1272" s="172" t="s">
        <v>18</v>
      </c>
      <c r="E1272" s="173">
        <v>4126</v>
      </c>
      <c r="F1272" s="229" t="s">
        <v>4</v>
      </c>
      <c r="G1272" s="189"/>
      <c r="H1272" s="223">
        <v>283000</v>
      </c>
      <c r="I1272" s="223">
        <v>283000</v>
      </c>
      <c r="J1272" s="223">
        <v>283000</v>
      </c>
    </row>
    <row r="1273" spans="1:10" s="166" customFormat="1" x14ac:dyDescent="0.2">
      <c r="A1273" s="390" t="s">
        <v>649</v>
      </c>
      <c r="B1273" s="303" t="s">
        <v>626</v>
      </c>
      <c r="C1273" s="286">
        <v>563</v>
      </c>
      <c r="D1273" s="286"/>
      <c r="E1273" s="287">
        <v>42</v>
      </c>
      <c r="F1273" s="288"/>
      <c r="G1273" s="289"/>
      <c r="H1273" s="290">
        <f t="shared" ref="H1273" si="952">H1274+H1279</f>
        <v>461900</v>
      </c>
      <c r="I1273" s="290">
        <f t="shared" ref="I1273" si="953">I1274+I1279</f>
        <v>5000</v>
      </c>
      <c r="J1273" s="290">
        <f t="shared" ref="J1273" si="954">J1274+J1279</f>
        <v>5000</v>
      </c>
    </row>
    <row r="1274" spans="1:10" s="166" customFormat="1" x14ac:dyDescent="0.2">
      <c r="A1274" s="170" t="s">
        <v>649</v>
      </c>
      <c r="B1274" s="195" t="s">
        <v>626</v>
      </c>
      <c r="C1274" s="195">
        <v>563</v>
      </c>
      <c r="D1274" s="170"/>
      <c r="E1274" s="171">
        <v>422</v>
      </c>
      <c r="F1274" s="231"/>
      <c r="G1274" s="198"/>
      <c r="H1274" s="158">
        <f t="shared" ref="H1274" si="955">SUM(H1275:H1278)</f>
        <v>460900</v>
      </c>
      <c r="I1274" s="158">
        <f t="shared" ref="I1274" si="956">SUM(I1275:I1278)</f>
        <v>4000</v>
      </c>
      <c r="J1274" s="158">
        <f t="shared" ref="J1274" si="957">SUM(J1275:J1278)</f>
        <v>4000</v>
      </c>
    </row>
    <row r="1275" spans="1:10" s="166" customFormat="1" ht="15" x14ac:dyDescent="0.2">
      <c r="A1275" s="172" t="s">
        <v>649</v>
      </c>
      <c r="B1275" s="194" t="s">
        <v>626</v>
      </c>
      <c r="C1275" s="194">
        <v>563</v>
      </c>
      <c r="D1275" s="172" t="s">
        <v>18</v>
      </c>
      <c r="E1275" s="173">
        <v>4221</v>
      </c>
      <c r="F1275" s="229" t="s">
        <v>129</v>
      </c>
      <c r="G1275" s="189"/>
      <c r="H1275" s="223">
        <v>192600</v>
      </c>
      <c r="I1275" s="223">
        <v>1000</v>
      </c>
      <c r="J1275" s="223">
        <v>1000</v>
      </c>
    </row>
    <row r="1276" spans="1:10" s="166" customFormat="1" ht="15" x14ac:dyDescent="0.2">
      <c r="A1276" s="172" t="s">
        <v>649</v>
      </c>
      <c r="B1276" s="194" t="s">
        <v>626</v>
      </c>
      <c r="C1276" s="194">
        <v>563</v>
      </c>
      <c r="D1276" s="172" t="s">
        <v>18</v>
      </c>
      <c r="E1276" s="173">
        <v>4222</v>
      </c>
      <c r="F1276" s="229" t="s">
        <v>130</v>
      </c>
      <c r="G1276" s="189"/>
      <c r="H1276" s="223">
        <v>1000</v>
      </c>
      <c r="I1276" s="223">
        <v>1000</v>
      </c>
      <c r="J1276" s="223">
        <v>1000</v>
      </c>
    </row>
    <row r="1277" spans="1:10" s="166" customFormat="1" ht="15" x14ac:dyDescent="0.2">
      <c r="A1277" s="172" t="s">
        <v>649</v>
      </c>
      <c r="B1277" s="194" t="s">
        <v>626</v>
      </c>
      <c r="C1277" s="194">
        <v>563</v>
      </c>
      <c r="D1277" s="172" t="s">
        <v>18</v>
      </c>
      <c r="E1277" s="173">
        <v>4223</v>
      </c>
      <c r="F1277" s="227" t="s">
        <v>131</v>
      </c>
      <c r="G1277" s="164"/>
      <c r="H1277" s="223">
        <v>266300</v>
      </c>
      <c r="I1277" s="223">
        <v>1000</v>
      </c>
      <c r="J1277" s="223">
        <v>1000</v>
      </c>
    </row>
    <row r="1278" spans="1:10" s="166" customFormat="1" ht="15" x14ac:dyDescent="0.2">
      <c r="A1278" s="172" t="s">
        <v>649</v>
      </c>
      <c r="B1278" s="194" t="s">
        <v>626</v>
      </c>
      <c r="C1278" s="194">
        <v>563</v>
      </c>
      <c r="D1278" s="172" t="s">
        <v>18</v>
      </c>
      <c r="E1278" s="173">
        <v>4227</v>
      </c>
      <c r="F1278" s="229" t="s">
        <v>132</v>
      </c>
      <c r="G1278" s="189"/>
      <c r="H1278" s="223">
        <v>1000</v>
      </c>
      <c r="I1278" s="223">
        <v>1000</v>
      </c>
      <c r="J1278" s="223">
        <v>1000</v>
      </c>
    </row>
    <row r="1279" spans="1:10" s="166" customFormat="1" x14ac:dyDescent="0.2">
      <c r="A1279" s="170" t="s">
        <v>649</v>
      </c>
      <c r="B1279" s="195" t="s">
        <v>626</v>
      </c>
      <c r="C1279" s="195">
        <v>563</v>
      </c>
      <c r="D1279" s="170"/>
      <c r="E1279" s="171">
        <v>423</v>
      </c>
      <c r="F1279" s="231"/>
      <c r="G1279" s="198"/>
      <c r="H1279" s="158">
        <f t="shared" ref="H1279:J1279" si="958">H1280</f>
        <v>1000</v>
      </c>
      <c r="I1279" s="158">
        <f t="shared" si="958"/>
        <v>1000</v>
      </c>
      <c r="J1279" s="158">
        <f t="shared" si="958"/>
        <v>1000</v>
      </c>
    </row>
    <row r="1280" spans="1:10" s="166" customFormat="1" ht="15" x14ac:dyDescent="0.2">
      <c r="A1280" s="172" t="s">
        <v>649</v>
      </c>
      <c r="B1280" s="194" t="s">
        <v>626</v>
      </c>
      <c r="C1280" s="194">
        <v>563</v>
      </c>
      <c r="D1280" s="172" t="s">
        <v>18</v>
      </c>
      <c r="E1280" s="173">
        <v>4231</v>
      </c>
      <c r="F1280" s="229" t="s">
        <v>128</v>
      </c>
      <c r="G1280" s="189"/>
      <c r="H1280" s="223">
        <v>1000</v>
      </c>
      <c r="I1280" s="223">
        <v>1000</v>
      </c>
      <c r="J1280" s="223">
        <v>1000</v>
      </c>
    </row>
    <row r="1281" spans="1:10" s="261" customFormat="1" ht="56.25" x14ac:dyDescent="0.2">
      <c r="A1281" s="395" t="s">
        <v>649</v>
      </c>
      <c r="B1281" s="311" t="s">
        <v>633</v>
      </c>
      <c r="C1281" s="311"/>
      <c r="D1281" s="311"/>
      <c r="E1281" s="313"/>
      <c r="F1281" s="314" t="s">
        <v>634</v>
      </c>
      <c r="G1281" s="315" t="s">
        <v>645</v>
      </c>
      <c r="H1281" s="312">
        <f>H1282+H1285+H1288+H1292</f>
        <v>16805460</v>
      </c>
      <c r="I1281" s="312">
        <f t="shared" ref="I1281:J1281" si="959">I1282+I1285+I1288+I1292</f>
        <v>329454181</v>
      </c>
      <c r="J1281" s="312">
        <f t="shared" si="959"/>
        <v>495213388</v>
      </c>
    </row>
    <row r="1282" spans="1:10" s="261" customFormat="1" x14ac:dyDescent="0.2">
      <c r="A1282" s="390" t="s">
        <v>649</v>
      </c>
      <c r="B1282" s="303" t="s">
        <v>633</v>
      </c>
      <c r="C1282" s="286">
        <v>12</v>
      </c>
      <c r="D1282" s="286"/>
      <c r="E1282" s="287">
        <v>38</v>
      </c>
      <c r="F1282" s="288"/>
      <c r="G1282" s="289"/>
      <c r="H1282" s="290">
        <f t="shared" ref="H1282:J1282" si="960">H1283</f>
        <v>15605460</v>
      </c>
      <c r="I1282" s="290">
        <f t="shared" si="960"/>
        <v>12426570</v>
      </c>
      <c r="J1282" s="290">
        <f t="shared" si="960"/>
        <v>28899000</v>
      </c>
    </row>
    <row r="1283" spans="1:10" s="264" customFormat="1" x14ac:dyDescent="0.2">
      <c r="A1283" s="170" t="s">
        <v>649</v>
      </c>
      <c r="B1283" s="195" t="s">
        <v>633</v>
      </c>
      <c r="C1283" s="195">
        <v>12</v>
      </c>
      <c r="D1283" s="170"/>
      <c r="E1283" s="171">
        <v>386</v>
      </c>
      <c r="F1283" s="231"/>
      <c r="G1283" s="198"/>
      <c r="H1283" s="175">
        <f t="shared" ref="H1283:J1283" si="961">SUM(H1284)</f>
        <v>15605460</v>
      </c>
      <c r="I1283" s="175">
        <f t="shared" si="961"/>
        <v>12426570</v>
      </c>
      <c r="J1283" s="175">
        <f t="shared" si="961"/>
        <v>28899000</v>
      </c>
    </row>
    <row r="1284" spans="1:10" s="263" customFormat="1" ht="45" x14ac:dyDescent="0.2">
      <c r="A1284" s="172" t="s">
        <v>649</v>
      </c>
      <c r="B1284" s="194" t="s">
        <v>633</v>
      </c>
      <c r="C1284" s="194">
        <v>12</v>
      </c>
      <c r="D1284" s="172" t="s">
        <v>26</v>
      </c>
      <c r="E1284" s="173">
        <v>3861</v>
      </c>
      <c r="F1284" s="229" t="s">
        <v>282</v>
      </c>
      <c r="G1284" s="206"/>
      <c r="H1284" s="245">
        <v>15605460</v>
      </c>
      <c r="I1284" s="245">
        <v>12426570</v>
      </c>
      <c r="J1284" s="245">
        <v>28899000</v>
      </c>
    </row>
    <row r="1285" spans="1:10" s="261" customFormat="1" x14ac:dyDescent="0.2">
      <c r="A1285" s="390" t="s">
        <v>649</v>
      </c>
      <c r="B1285" s="303" t="s">
        <v>633</v>
      </c>
      <c r="C1285" s="286">
        <v>563</v>
      </c>
      <c r="D1285" s="286"/>
      <c r="E1285" s="287">
        <v>35</v>
      </c>
      <c r="F1285" s="288"/>
      <c r="G1285" s="289"/>
      <c r="H1285" s="290">
        <f t="shared" ref="H1285:J1286" si="962">H1286</f>
        <v>200000</v>
      </c>
      <c r="I1285" s="290">
        <f t="shared" si="962"/>
        <v>10445773</v>
      </c>
      <c r="J1285" s="290">
        <f t="shared" si="962"/>
        <v>11967495</v>
      </c>
    </row>
    <row r="1286" spans="1:10" s="264" customFormat="1" x14ac:dyDescent="0.2">
      <c r="A1286" s="170" t="s">
        <v>649</v>
      </c>
      <c r="B1286" s="195" t="s">
        <v>633</v>
      </c>
      <c r="C1286" s="195">
        <v>563</v>
      </c>
      <c r="D1286" s="170"/>
      <c r="E1286" s="171">
        <v>353</v>
      </c>
      <c r="F1286" s="231"/>
      <c r="G1286" s="198"/>
      <c r="H1286" s="175">
        <f t="shared" si="962"/>
        <v>200000</v>
      </c>
      <c r="I1286" s="175">
        <f t="shared" si="962"/>
        <v>10445773</v>
      </c>
      <c r="J1286" s="175">
        <f t="shared" si="962"/>
        <v>11967495</v>
      </c>
    </row>
    <row r="1287" spans="1:10" s="263" customFormat="1" ht="45" x14ac:dyDescent="0.2">
      <c r="A1287" s="172" t="s">
        <v>649</v>
      </c>
      <c r="B1287" s="194" t="s">
        <v>633</v>
      </c>
      <c r="C1287" s="194">
        <v>563</v>
      </c>
      <c r="D1287" s="172" t="s">
        <v>26</v>
      </c>
      <c r="E1287" s="173">
        <v>3531</v>
      </c>
      <c r="F1287" s="229" t="s">
        <v>666</v>
      </c>
      <c r="G1287" s="206"/>
      <c r="H1287" s="223">
        <v>200000</v>
      </c>
      <c r="I1287" s="223">
        <v>10445773</v>
      </c>
      <c r="J1287" s="223">
        <v>11967495</v>
      </c>
    </row>
    <row r="1288" spans="1:10" s="261" customFormat="1" x14ac:dyDescent="0.2">
      <c r="A1288" s="390" t="s">
        <v>649</v>
      </c>
      <c r="B1288" s="303" t="s">
        <v>633</v>
      </c>
      <c r="C1288" s="286">
        <v>563</v>
      </c>
      <c r="D1288" s="286"/>
      <c r="E1288" s="287">
        <v>36</v>
      </c>
      <c r="F1288" s="288"/>
      <c r="G1288" s="289"/>
      <c r="H1288" s="290">
        <f t="shared" ref="H1288:J1288" si="963">H1289</f>
        <v>400000</v>
      </c>
      <c r="I1288" s="290">
        <f t="shared" si="963"/>
        <v>86695558</v>
      </c>
      <c r="J1288" s="290">
        <f t="shared" si="963"/>
        <v>118627856</v>
      </c>
    </row>
    <row r="1289" spans="1:10" s="261" customFormat="1" x14ac:dyDescent="0.2">
      <c r="A1289" s="170" t="s">
        <v>649</v>
      </c>
      <c r="B1289" s="195" t="s">
        <v>633</v>
      </c>
      <c r="C1289" s="195">
        <v>563</v>
      </c>
      <c r="D1289" s="170"/>
      <c r="E1289" s="171">
        <v>368</v>
      </c>
      <c r="F1289" s="231"/>
      <c r="G1289" s="198"/>
      <c r="H1289" s="158">
        <f t="shared" ref="H1289" si="964">SUM(H1290:H1291)</f>
        <v>400000</v>
      </c>
      <c r="I1289" s="158">
        <f t="shared" ref="I1289" si="965">SUM(I1290:I1291)</f>
        <v>86695558</v>
      </c>
      <c r="J1289" s="158">
        <f t="shared" ref="J1289" si="966">SUM(J1290:J1291)</f>
        <v>118627856</v>
      </c>
    </row>
    <row r="1290" spans="1:10" s="263" customFormat="1" ht="30" x14ac:dyDescent="0.2">
      <c r="A1290" s="172" t="s">
        <v>649</v>
      </c>
      <c r="B1290" s="194" t="s">
        <v>633</v>
      </c>
      <c r="C1290" s="194">
        <v>563</v>
      </c>
      <c r="D1290" s="172" t="s">
        <v>26</v>
      </c>
      <c r="E1290" s="173">
        <v>3681</v>
      </c>
      <c r="F1290" s="229" t="s">
        <v>625</v>
      </c>
      <c r="G1290" s="206"/>
      <c r="H1290" s="223">
        <v>200000</v>
      </c>
      <c r="I1290" s="223">
        <v>3481924</v>
      </c>
      <c r="J1290" s="223">
        <v>3989165</v>
      </c>
    </row>
    <row r="1291" spans="1:10" s="263" customFormat="1" ht="30" x14ac:dyDescent="0.2">
      <c r="A1291" s="172" t="s">
        <v>649</v>
      </c>
      <c r="B1291" s="194" t="s">
        <v>633</v>
      </c>
      <c r="C1291" s="194">
        <v>563</v>
      </c>
      <c r="D1291" s="172" t="s">
        <v>26</v>
      </c>
      <c r="E1291" s="173">
        <v>3682</v>
      </c>
      <c r="F1291" s="229" t="s">
        <v>620</v>
      </c>
      <c r="G1291" s="206"/>
      <c r="H1291" s="223">
        <v>200000</v>
      </c>
      <c r="I1291" s="223">
        <v>83213634</v>
      </c>
      <c r="J1291" s="223">
        <v>114638691</v>
      </c>
    </row>
    <row r="1292" spans="1:10" s="261" customFormat="1" x14ac:dyDescent="0.2">
      <c r="A1292" s="390" t="s">
        <v>649</v>
      </c>
      <c r="B1292" s="303" t="s">
        <v>633</v>
      </c>
      <c r="C1292" s="286">
        <v>563</v>
      </c>
      <c r="D1292" s="286"/>
      <c r="E1292" s="287">
        <v>38</v>
      </c>
      <c r="F1292" s="288"/>
      <c r="G1292" s="289"/>
      <c r="H1292" s="290">
        <f t="shared" ref="H1292:J1292" si="967">H1293</f>
        <v>600000</v>
      </c>
      <c r="I1292" s="290">
        <f t="shared" si="967"/>
        <v>219886280</v>
      </c>
      <c r="J1292" s="290">
        <f t="shared" si="967"/>
        <v>335719037</v>
      </c>
    </row>
    <row r="1293" spans="1:10" s="264" customFormat="1" x14ac:dyDescent="0.2">
      <c r="A1293" s="170" t="s">
        <v>649</v>
      </c>
      <c r="B1293" s="195" t="s">
        <v>633</v>
      </c>
      <c r="C1293" s="195">
        <v>563</v>
      </c>
      <c r="D1293" s="170"/>
      <c r="E1293" s="171">
        <v>386</v>
      </c>
      <c r="F1293" s="231"/>
      <c r="G1293" s="198"/>
      <c r="H1293" s="175">
        <f t="shared" ref="H1293:J1293" si="968">SUM(H1294:H1294)</f>
        <v>600000</v>
      </c>
      <c r="I1293" s="175">
        <f t="shared" si="968"/>
        <v>219886280</v>
      </c>
      <c r="J1293" s="175">
        <f t="shared" si="968"/>
        <v>335719037</v>
      </c>
    </row>
    <row r="1294" spans="1:10" s="263" customFormat="1" ht="15" x14ac:dyDescent="0.2">
      <c r="A1294" s="172" t="s">
        <v>649</v>
      </c>
      <c r="B1294" s="194" t="s">
        <v>633</v>
      </c>
      <c r="C1294" s="194">
        <v>563</v>
      </c>
      <c r="D1294" s="172" t="s">
        <v>26</v>
      </c>
      <c r="E1294" s="173">
        <v>3864</v>
      </c>
      <c r="F1294" s="229" t="s">
        <v>667</v>
      </c>
      <c r="G1294" s="206"/>
      <c r="H1294" s="223">
        <v>600000</v>
      </c>
      <c r="I1294" s="223">
        <v>219886280</v>
      </c>
      <c r="J1294" s="223">
        <v>335719037</v>
      </c>
    </row>
    <row r="1295" spans="1:10" s="166" customFormat="1" ht="56.25" x14ac:dyDescent="0.2">
      <c r="A1295" s="309" t="s">
        <v>649</v>
      </c>
      <c r="B1295" s="309" t="s">
        <v>630</v>
      </c>
      <c r="C1295" s="309"/>
      <c r="D1295" s="309"/>
      <c r="E1295" s="305"/>
      <c r="F1295" s="300" t="s">
        <v>728</v>
      </c>
      <c r="G1295" s="301" t="s">
        <v>645</v>
      </c>
      <c r="H1295" s="302">
        <f>H1304+H1334+H1296+H1323+H1326+H1353</f>
        <v>1229420</v>
      </c>
      <c r="I1295" s="302">
        <f>I1304+I1334+I1296+I1323+I1326+I1353</f>
        <v>0</v>
      </c>
      <c r="J1295" s="302">
        <f>J1304+J1334+J1296+J1323+J1326+J1353</f>
        <v>0</v>
      </c>
    </row>
    <row r="1296" spans="1:10" s="167" customFormat="1" x14ac:dyDescent="0.2">
      <c r="A1296" s="390" t="s">
        <v>649</v>
      </c>
      <c r="B1296" s="303" t="s">
        <v>630</v>
      </c>
      <c r="C1296" s="286">
        <v>11</v>
      </c>
      <c r="D1296" s="286"/>
      <c r="E1296" s="287">
        <v>31</v>
      </c>
      <c r="F1296" s="288"/>
      <c r="G1296" s="289"/>
      <c r="H1296" s="290">
        <f t="shared" ref="H1296" si="969">H1297+H1300+H1302</f>
        <v>4000</v>
      </c>
      <c r="I1296" s="290">
        <f t="shared" ref="I1296" si="970">I1297+I1300+I1302</f>
        <v>0</v>
      </c>
      <c r="J1296" s="290">
        <f t="shared" ref="J1296" si="971">J1297+J1300+J1302</f>
        <v>0</v>
      </c>
    </row>
    <row r="1297" spans="1:10" s="166" customFormat="1" x14ac:dyDescent="0.2">
      <c r="A1297" s="170" t="s">
        <v>649</v>
      </c>
      <c r="B1297" s="195" t="s">
        <v>630</v>
      </c>
      <c r="C1297" s="195">
        <v>11</v>
      </c>
      <c r="D1297" s="170"/>
      <c r="E1297" s="171">
        <v>311</v>
      </c>
      <c r="F1297" s="231"/>
      <c r="G1297" s="198"/>
      <c r="H1297" s="158">
        <f t="shared" ref="H1297" si="972">H1298+H1299</f>
        <v>2000</v>
      </c>
      <c r="I1297" s="158">
        <f t="shared" ref="I1297" si="973">I1298+I1299</f>
        <v>0</v>
      </c>
      <c r="J1297" s="158">
        <f t="shared" ref="J1297" si="974">J1298+J1299</f>
        <v>0</v>
      </c>
    </row>
    <row r="1298" spans="1:10" s="224" customFormat="1" ht="15" x14ac:dyDescent="0.2">
      <c r="A1298" s="172" t="s">
        <v>649</v>
      </c>
      <c r="B1298" s="194" t="s">
        <v>630</v>
      </c>
      <c r="C1298" s="194">
        <v>11</v>
      </c>
      <c r="D1298" s="172" t="s">
        <v>18</v>
      </c>
      <c r="E1298" s="173">
        <v>3111</v>
      </c>
      <c r="F1298" s="229" t="s">
        <v>19</v>
      </c>
      <c r="G1298" s="206"/>
      <c r="H1298" s="245">
        <v>1000</v>
      </c>
      <c r="I1298" s="245">
        <v>0</v>
      </c>
      <c r="J1298" s="245">
        <v>0</v>
      </c>
    </row>
    <row r="1299" spans="1:10" s="224" customFormat="1" ht="15" x14ac:dyDescent="0.2">
      <c r="A1299" s="172" t="s">
        <v>649</v>
      </c>
      <c r="B1299" s="194" t="s">
        <v>630</v>
      </c>
      <c r="C1299" s="194">
        <v>11</v>
      </c>
      <c r="D1299" s="172" t="s">
        <v>18</v>
      </c>
      <c r="E1299" s="173">
        <v>3113</v>
      </c>
      <c r="F1299" s="229" t="s">
        <v>20</v>
      </c>
      <c r="G1299" s="206"/>
      <c r="H1299" s="245">
        <v>1000</v>
      </c>
      <c r="I1299" s="245">
        <v>0</v>
      </c>
      <c r="J1299" s="245">
        <v>0</v>
      </c>
    </row>
    <row r="1300" spans="1:10" s="166" customFormat="1" x14ac:dyDescent="0.2">
      <c r="A1300" s="170" t="s">
        <v>649</v>
      </c>
      <c r="B1300" s="195" t="s">
        <v>630</v>
      </c>
      <c r="C1300" s="195">
        <v>11</v>
      </c>
      <c r="D1300" s="170"/>
      <c r="E1300" s="171">
        <v>312</v>
      </c>
      <c r="F1300" s="231"/>
      <c r="G1300" s="198"/>
      <c r="H1300" s="175">
        <f t="shared" ref="H1300:J1300" si="975">H1301</f>
        <v>1000</v>
      </c>
      <c r="I1300" s="175">
        <f t="shared" si="975"/>
        <v>0</v>
      </c>
      <c r="J1300" s="175">
        <f t="shared" si="975"/>
        <v>0</v>
      </c>
    </row>
    <row r="1301" spans="1:10" s="224" customFormat="1" ht="15" x14ac:dyDescent="0.2">
      <c r="A1301" s="172" t="s">
        <v>649</v>
      </c>
      <c r="B1301" s="194" t="s">
        <v>630</v>
      </c>
      <c r="C1301" s="194">
        <v>11</v>
      </c>
      <c r="D1301" s="172" t="s">
        <v>18</v>
      </c>
      <c r="E1301" s="173">
        <v>3121</v>
      </c>
      <c r="F1301" s="227" t="s">
        <v>138</v>
      </c>
      <c r="G1301" s="221"/>
      <c r="H1301" s="245">
        <v>1000</v>
      </c>
      <c r="I1301" s="245">
        <v>0</v>
      </c>
      <c r="J1301" s="245">
        <v>0</v>
      </c>
    </row>
    <row r="1302" spans="1:10" s="166" customFormat="1" x14ac:dyDescent="0.2">
      <c r="A1302" s="170" t="s">
        <v>649</v>
      </c>
      <c r="B1302" s="195" t="s">
        <v>630</v>
      </c>
      <c r="C1302" s="195">
        <v>11</v>
      </c>
      <c r="D1302" s="170"/>
      <c r="E1302" s="171">
        <v>313</v>
      </c>
      <c r="F1302" s="231"/>
      <c r="G1302" s="198"/>
      <c r="H1302" s="158">
        <f t="shared" ref="H1302:J1302" si="976">H1303</f>
        <v>1000</v>
      </c>
      <c r="I1302" s="158">
        <f t="shared" si="976"/>
        <v>0</v>
      </c>
      <c r="J1302" s="158">
        <f t="shared" si="976"/>
        <v>0</v>
      </c>
    </row>
    <row r="1303" spans="1:10" s="224" customFormat="1" ht="15" x14ac:dyDescent="0.2">
      <c r="A1303" s="172" t="s">
        <v>649</v>
      </c>
      <c r="B1303" s="194" t="s">
        <v>630</v>
      </c>
      <c r="C1303" s="194">
        <v>11</v>
      </c>
      <c r="D1303" s="172" t="s">
        <v>18</v>
      </c>
      <c r="E1303" s="173">
        <v>3132</v>
      </c>
      <c r="F1303" s="229" t="s">
        <v>280</v>
      </c>
      <c r="G1303" s="206"/>
      <c r="H1303" s="245">
        <v>1000</v>
      </c>
      <c r="I1303" s="245">
        <v>0</v>
      </c>
      <c r="J1303" s="245">
        <v>0</v>
      </c>
    </row>
    <row r="1304" spans="1:10" s="166" customFormat="1" x14ac:dyDescent="0.2">
      <c r="A1304" s="390" t="s">
        <v>649</v>
      </c>
      <c r="B1304" s="303" t="s">
        <v>630</v>
      </c>
      <c r="C1304" s="286">
        <v>11</v>
      </c>
      <c r="D1304" s="286"/>
      <c r="E1304" s="287">
        <v>32</v>
      </c>
      <c r="F1304" s="288"/>
      <c r="G1304" s="289"/>
      <c r="H1304" s="290">
        <f t="shared" ref="H1304:J1304" si="977">H1305+H1309+H1311+H1321+H1319</f>
        <v>199564</v>
      </c>
      <c r="I1304" s="290">
        <f t="shared" si="977"/>
        <v>0</v>
      </c>
      <c r="J1304" s="290">
        <f t="shared" si="977"/>
        <v>0</v>
      </c>
    </row>
    <row r="1305" spans="1:10" s="166" customFormat="1" x14ac:dyDescent="0.2">
      <c r="A1305" s="170" t="s">
        <v>649</v>
      </c>
      <c r="B1305" s="169" t="s">
        <v>630</v>
      </c>
      <c r="C1305" s="169">
        <v>11</v>
      </c>
      <c r="D1305" s="170"/>
      <c r="E1305" s="171">
        <v>321</v>
      </c>
      <c r="F1305" s="231"/>
      <c r="G1305" s="198"/>
      <c r="H1305" s="158">
        <f t="shared" ref="H1305" si="978">H1306+H1307+H1308</f>
        <v>29000</v>
      </c>
      <c r="I1305" s="158">
        <f t="shared" ref="I1305" si="979">I1306+I1307+I1308</f>
        <v>0</v>
      </c>
      <c r="J1305" s="158">
        <f t="shared" ref="J1305" si="980">J1306+J1307+J1308</f>
        <v>0</v>
      </c>
    </row>
    <row r="1306" spans="1:10" s="224" customFormat="1" ht="15" x14ac:dyDescent="0.2">
      <c r="A1306" s="172" t="s">
        <v>649</v>
      </c>
      <c r="B1306" s="145" t="s">
        <v>630</v>
      </c>
      <c r="C1306" s="145">
        <v>11</v>
      </c>
      <c r="D1306" s="172" t="s">
        <v>18</v>
      </c>
      <c r="E1306" s="173">
        <v>3211</v>
      </c>
      <c r="F1306" s="229" t="s">
        <v>110</v>
      </c>
      <c r="G1306" s="206"/>
      <c r="H1306" s="245">
        <v>27000</v>
      </c>
      <c r="I1306" s="245">
        <v>0</v>
      </c>
      <c r="J1306" s="245">
        <v>0</v>
      </c>
    </row>
    <row r="1307" spans="1:10" s="166" customFormat="1" ht="30" x14ac:dyDescent="0.2">
      <c r="A1307" s="172" t="s">
        <v>649</v>
      </c>
      <c r="B1307" s="194" t="s">
        <v>630</v>
      </c>
      <c r="C1307" s="194">
        <v>11</v>
      </c>
      <c r="D1307" s="172" t="s">
        <v>18</v>
      </c>
      <c r="E1307" s="173">
        <v>3212</v>
      </c>
      <c r="F1307" s="229" t="s">
        <v>111</v>
      </c>
      <c r="G1307" s="189"/>
      <c r="H1307" s="223">
        <v>1000</v>
      </c>
      <c r="I1307" s="223">
        <v>0</v>
      </c>
      <c r="J1307" s="223">
        <v>0</v>
      </c>
    </row>
    <row r="1308" spans="1:10" s="166" customFormat="1" ht="15" x14ac:dyDescent="0.2">
      <c r="A1308" s="172" t="s">
        <v>649</v>
      </c>
      <c r="B1308" s="194" t="s">
        <v>630</v>
      </c>
      <c r="C1308" s="194">
        <v>11</v>
      </c>
      <c r="D1308" s="172" t="s">
        <v>18</v>
      </c>
      <c r="E1308" s="173">
        <v>3213</v>
      </c>
      <c r="F1308" s="229" t="s">
        <v>112</v>
      </c>
      <c r="G1308" s="189"/>
      <c r="H1308" s="223">
        <v>1000</v>
      </c>
      <c r="I1308" s="223">
        <v>0</v>
      </c>
      <c r="J1308" s="223">
        <v>0</v>
      </c>
    </row>
    <row r="1309" spans="1:10" s="166" customFormat="1" x14ac:dyDescent="0.2">
      <c r="A1309" s="170" t="s">
        <v>649</v>
      </c>
      <c r="B1309" s="169" t="s">
        <v>630</v>
      </c>
      <c r="C1309" s="169">
        <v>11</v>
      </c>
      <c r="D1309" s="170"/>
      <c r="E1309" s="171">
        <v>322</v>
      </c>
      <c r="F1309" s="231"/>
      <c r="G1309" s="198"/>
      <c r="H1309" s="158">
        <f t="shared" ref="H1309:J1309" si="981">H1310</f>
        <v>1250</v>
      </c>
      <c r="I1309" s="158">
        <f t="shared" si="981"/>
        <v>0</v>
      </c>
      <c r="J1309" s="158">
        <f t="shared" si="981"/>
        <v>0</v>
      </c>
    </row>
    <row r="1310" spans="1:10" s="224" customFormat="1" ht="15" x14ac:dyDescent="0.2">
      <c r="A1310" s="172" t="s">
        <v>649</v>
      </c>
      <c r="B1310" s="145" t="s">
        <v>630</v>
      </c>
      <c r="C1310" s="145">
        <v>11</v>
      </c>
      <c r="D1310" s="172" t="s">
        <v>18</v>
      </c>
      <c r="E1310" s="173">
        <v>3221</v>
      </c>
      <c r="F1310" s="229" t="s">
        <v>146</v>
      </c>
      <c r="G1310" s="206"/>
      <c r="H1310" s="245">
        <v>1250</v>
      </c>
      <c r="I1310" s="245">
        <v>0</v>
      </c>
      <c r="J1310" s="245">
        <v>0</v>
      </c>
    </row>
    <row r="1311" spans="1:10" s="166" customFormat="1" x14ac:dyDescent="0.2">
      <c r="A1311" s="170" t="s">
        <v>649</v>
      </c>
      <c r="B1311" s="169" t="s">
        <v>630</v>
      </c>
      <c r="C1311" s="169">
        <v>11</v>
      </c>
      <c r="D1311" s="170"/>
      <c r="E1311" s="171">
        <v>323</v>
      </c>
      <c r="F1311" s="231"/>
      <c r="G1311" s="198"/>
      <c r="H1311" s="158">
        <f t="shared" ref="H1311" si="982">SUM(H1312:H1318)</f>
        <v>148414</v>
      </c>
      <c r="I1311" s="158">
        <f t="shared" ref="I1311" si="983">SUM(I1312:I1318)</f>
        <v>0</v>
      </c>
      <c r="J1311" s="158">
        <f t="shared" ref="J1311" si="984">SUM(J1312:J1318)</f>
        <v>0</v>
      </c>
    </row>
    <row r="1312" spans="1:10" s="224" customFormat="1" ht="15" x14ac:dyDescent="0.2">
      <c r="A1312" s="172" t="s">
        <v>649</v>
      </c>
      <c r="B1312" s="145" t="s">
        <v>630</v>
      </c>
      <c r="C1312" s="145">
        <v>11</v>
      </c>
      <c r="D1312" s="172" t="s">
        <v>18</v>
      </c>
      <c r="E1312" s="173">
        <v>3231</v>
      </c>
      <c r="F1312" s="229" t="s">
        <v>117</v>
      </c>
      <c r="G1312" s="206"/>
      <c r="H1312" s="245">
        <v>1250</v>
      </c>
      <c r="I1312" s="245">
        <v>0</v>
      </c>
      <c r="J1312" s="245">
        <v>0</v>
      </c>
    </row>
    <row r="1313" spans="1:10" s="224" customFormat="1" ht="15" x14ac:dyDescent="0.2">
      <c r="A1313" s="172" t="s">
        <v>649</v>
      </c>
      <c r="B1313" s="145" t="s">
        <v>630</v>
      </c>
      <c r="C1313" s="145">
        <v>11</v>
      </c>
      <c r="D1313" s="172" t="s">
        <v>18</v>
      </c>
      <c r="E1313" s="173">
        <v>3232</v>
      </c>
      <c r="F1313" s="229" t="s">
        <v>118</v>
      </c>
      <c r="G1313" s="206"/>
      <c r="H1313" s="245">
        <v>19170</v>
      </c>
      <c r="I1313" s="245">
        <v>0</v>
      </c>
      <c r="J1313" s="245">
        <v>0</v>
      </c>
    </row>
    <row r="1314" spans="1:10" s="224" customFormat="1" ht="15" x14ac:dyDescent="0.2">
      <c r="A1314" s="172" t="s">
        <v>649</v>
      </c>
      <c r="B1314" s="145" t="s">
        <v>630</v>
      </c>
      <c r="C1314" s="145">
        <v>11</v>
      </c>
      <c r="D1314" s="172" t="s">
        <v>18</v>
      </c>
      <c r="E1314" s="173">
        <v>3233</v>
      </c>
      <c r="F1314" s="229" t="s">
        <v>119</v>
      </c>
      <c r="G1314" s="206"/>
      <c r="H1314" s="245">
        <v>36290</v>
      </c>
      <c r="I1314" s="245">
        <v>0</v>
      </c>
      <c r="J1314" s="245">
        <v>0</v>
      </c>
    </row>
    <row r="1315" spans="1:10" s="224" customFormat="1" ht="15" x14ac:dyDescent="0.2">
      <c r="A1315" s="172" t="s">
        <v>649</v>
      </c>
      <c r="B1315" s="145" t="s">
        <v>630</v>
      </c>
      <c r="C1315" s="145">
        <v>11</v>
      </c>
      <c r="D1315" s="172" t="s">
        <v>18</v>
      </c>
      <c r="E1315" s="173">
        <v>3235</v>
      </c>
      <c r="F1315" s="229" t="s">
        <v>42</v>
      </c>
      <c r="G1315" s="206"/>
      <c r="H1315" s="245">
        <v>7000</v>
      </c>
      <c r="I1315" s="245">
        <v>0</v>
      </c>
      <c r="J1315" s="245">
        <v>0</v>
      </c>
    </row>
    <row r="1316" spans="1:10" s="224" customFormat="1" ht="15" x14ac:dyDescent="0.2">
      <c r="A1316" s="172" t="s">
        <v>649</v>
      </c>
      <c r="B1316" s="145" t="s">
        <v>630</v>
      </c>
      <c r="C1316" s="145">
        <v>11</v>
      </c>
      <c r="D1316" s="172" t="s">
        <v>18</v>
      </c>
      <c r="E1316" s="173">
        <v>3237</v>
      </c>
      <c r="F1316" s="229" t="s">
        <v>36</v>
      </c>
      <c r="G1316" s="206"/>
      <c r="H1316" s="245">
        <v>70000</v>
      </c>
      <c r="I1316" s="245">
        <v>0</v>
      </c>
      <c r="J1316" s="245">
        <v>0</v>
      </c>
    </row>
    <row r="1317" spans="1:10" s="224" customFormat="1" ht="15" x14ac:dyDescent="0.2">
      <c r="A1317" s="172" t="s">
        <v>649</v>
      </c>
      <c r="B1317" s="145" t="s">
        <v>630</v>
      </c>
      <c r="C1317" s="145">
        <v>11</v>
      </c>
      <c r="D1317" s="172" t="s">
        <v>18</v>
      </c>
      <c r="E1317" s="173">
        <v>3238</v>
      </c>
      <c r="F1317" s="229" t="s">
        <v>122</v>
      </c>
      <c r="G1317" s="206"/>
      <c r="H1317" s="245">
        <v>12204</v>
      </c>
      <c r="I1317" s="245">
        <v>0</v>
      </c>
      <c r="J1317" s="245">
        <v>0</v>
      </c>
    </row>
    <row r="1318" spans="1:10" s="166" customFormat="1" ht="15" x14ac:dyDescent="0.2">
      <c r="A1318" s="172" t="s">
        <v>649</v>
      </c>
      <c r="B1318" s="145" t="s">
        <v>630</v>
      </c>
      <c r="C1318" s="145">
        <v>11</v>
      </c>
      <c r="D1318" s="172" t="s">
        <v>18</v>
      </c>
      <c r="E1318" s="173">
        <v>3239</v>
      </c>
      <c r="F1318" s="229" t="s">
        <v>41</v>
      </c>
      <c r="G1318" s="189"/>
      <c r="H1318" s="245">
        <v>2500</v>
      </c>
      <c r="I1318" s="245">
        <v>0</v>
      </c>
      <c r="J1318" s="245">
        <v>0</v>
      </c>
    </row>
    <row r="1319" spans="1:10" s="167" customFormat="1" x14ac:dyDescent="0.2">
      <c r="A1319" s="170" t="s">
        <v>649</v>
      </c>
      <c r="B1319" s="169" t="s">
        <v>630</v>
      </c>
      <c r="C1319" s="169">
        <v>11</v>
      </c>
      <c r="D1319" s="170"/>
      <c r="E1319" s="171">
        <v>324</v>
      </c>
      <c r="F1319" s="231"/>
      <c r="G1319" s="198"/>
      <c r="H1319" s="262">
        <f t="shared" ref="H1319:J1319" si="985">H1320</f>
        <v>2400</v>
      </c>
      <c r="I1319" s="262">
        <f t="shared" si="985"/>
        <v>0</v>
      </c>
      <c r="J1319" s="262">
        <f t="shared" si="985"/>
        <v>0</v>
      </c>
    </row>
    <row r="1320" spans="1:10" s="166" customFormat="1" ht="30" x14ac:dyDescent="0.2">
      <c r="A1320" s="172" t="s">
        <v>649</v>
      </c>
      <c r="B1320" s="145" t="s">
        <v>630</v>
      </c>
      <c r="C1320" s="145">
        <v>11</v>
      </c>
      <c r="D1320" s="172" t="s">
        <v>18</v>
      </c>
      <c r="E1320" s="173">
        <v>3241</v>
      </c>
      <c r="F1320" s="229" t="s">
        <v>238</v>
      </c>
      <c r="G1320" s="189"/>
      <c r="H1320" s="245">
        <v>2400</v>
      </c>
      <c r="I1320" s="245">
        <v>0</v>
      </c>
      <c r="J1320" s="245">
        <v>0</v>
      </c>
    </row>
    <row r="1321" spans="1:10" s="166" customFormat="1" x14ac:dyDescent="0.2">
      <c r="A1321" s="170" t="s">
        <v>649</v>
      </c>
      <c r="B1321" s="169" t="s">
        <v>630</v>
      </c>
      <c r="C1321" s="169">
        <v>11</v>
      </c>
      <c r="D1321" s="170"/>
      <c r="E1321" s="171">
        <v>329</v>
      </c>
      <c r="F1321" s="231"/>
      <c r="G1321" s="198"/>
      <c r="H1321" s="247">
        <f t="shared" ref="H1321:J1321" si="986">H1322</f>
        <v>18500</v>
      </c>
      <c r="I1321" s="247">
        <f t="shared" si="986"/>
        <v>0</v>
      </c>
      <c r="J1321" s="247">
        <f t="shared" si="986"/>
        <v>0</v>
      </c>
    </row>
    <row r="1322" spans="1:10" s="224" customFormat="1" ht="15" x14ac:dyDescent="0.2">
      <c r="A1322" s="172" t="s">
        <v>649</v>
      </c>
      <c r="B1322" s="145" t="s">
        <v>630</v>
      </c>
      <c r="C1322" s="145">
        <v>11</v>
      </c>
      <c r="D1322" s="172" t="s">
        <v>18</v>
      </c>
      <c r="E1322" s="173">
        <v>3293</v>
      </c>
      <c r="F1322" s="229" t="s">
        <v>124</v>
      </c>
      <c r="G1322" s="206"/>
      <c r="H1322" s="245">
        <v>18500</v>
      </c>
      <c r="I1322" s="245">
        <v>0</v>
      </c>
      <c r="J1322" s="245">
        <v>0</v>
      </c>
    </row>
    <row r="1323" spans="1:10" s="166" customFormat="1" x14ac:dyDescent="0.2">
      <c r="A1323" s="390" t="s">
        <v>649</v>
      </c>
      <c r="B1323" s="303" t="s">
        <v>630</v>
      </c>
      <c r="C1323" s="286">
        <v>11</v>
      </c>
      <c r="D1323" s="286"/>
      <c r="E1323" s="287">
        <v>42</v>
      </c>
      <c r="F1323" s="288"/>
      <c r="G1323" s="289"/>
      <c r="H1323" s="290">
        <f t="shared" ref="H1323:J1324" si="987">H1324</f>
        <v>500</v>
      </c>
      <c r="I1323" s="290">
        <f t="shared" si="987"/>
        <v>0</v>
      </c>
      <c r="J1323" s="290">
        <f t="shared" si="987"/>
        <v>0</v>
      </c>
    </row>
    <row r="1324" spans="1:10" s="166" customFormat="1" x14ac:dyDescent="0.2">
      <c r="A1324" s="170" t="s">
        <v>649</v>
      </c>
      <c r="B1324" s="169" t="s">
        <v>630</v>
      </c>
      <c r="C1324" s="169">
        <v>11</v>
      </c>
      <c r="D1324" s="170"/>
      <c r="E1324" s="171">
        <v>422</v>
      </c>
      <c r="F1324" s="231"/>
      <c r="G1324" s="198"/>
      <c r="H1324" s="247">
        <f>H1325</f>
        <v>500</v>
      </c>
      <c r="I1324" s="247">
        <f t="shared" si="987"/>
        <v>0</v>
      </c>
      <c r="J1324" s="247">
        <f t="shared" si="987"/>
        <v>0</v>
      </c>
    </row>
    <row r="1325" spans="1:10" s="166" customFormat="1" ht="15" x14ac:dyDescent="0.2">
      <c r="A1325" s="172" t="s">
        <v>649</v>
      </c>
      <c r="B1325" s="145" t="s">
        <v>630</v>
      </c>
      <c r="C1325" s="145">
        <v>11</v>
      </c>
      <c r="D1325" s="172" t="s">
        <v>18</v>
      </c>
      <c r="E1325" s="173">
        <v>4222</v>
      </c>
      <c r="F1325" s="229" t="s">
        <v>130</v>
      </c>
      <c r="G1325" s="189"/>
      <c r="H1325" s="245">
        <v>500</v>
      </c>
      <c r="I1325" s="245">
        <v>0</v>
      </c>
      <c r="J1325" s="245">
        <v>0</v>
      </c>
    </row>
    <row r="1326" spans="1:10" s="167" customFormat="1" x14ac:dyDescent="0.2">
      <c r="A1326" s="390" t="s">
        <v>649</v>
      </c>
      <c r="B1326" s="303" t="s">
        <v>630</v>
      </c>
      <c r="C1326" s="286">
        <v>559</v>
      </c>
      <c r="D1326" s="286"/>
      <c r="E1326" s="287">
        <v>31</v>
      </c>
      <c r="F1326" s="288"/>
      <c r="G1326" s="289"/>
      <c r="H1326" s="290">
        <f t="shared" ref="H1326" si="988">H1327+H1330+H1332</f>
        <v>4000</v>
      </c>
      <c r="I1326" s="290">
        <f t="shared" ref="I1326" si="989">I1327+I1330+I1332</f>
        <v>0</v>
      </c>
      <c r="J1326" s="290">
        <f t="shared" ref="J1326" si="990">J1327+J1330+J1332</f>
        <v>0</v>
      </c>
    </row>
    <row r="1327" spans="1:10" s="166" customFormat="1" x14ac:dyDescent="0.2">
      <c r="A1327" s="170" t="s">
        <v>649</v>
      </c>
      <c r="B1327" s="195" t="s">
        <v>630</v>
      </c>
      <c r="C1327" s="195">
        <v>559</v>
      </c>
      <c r="D1327" s="170"/>
      <c r="E1327" s="171">
        <v>311</v>
      </c>
      <c r="F1327" s="231"/>
      <c r="G1327" s="198"/>
      <c r="H1327" s="158">
        <f t="shared" ref="H1327" si="991">H1328+H1329</f>
        <v>2000</v>
      </c>
      <c r="I1327" s="158">
        <f t="shared" ref="I1327" si="992">I1328+I1329</f>
        <v>0</v>
      </c>
      <c r="J1327" s="158">
        <f t="shared" ref="J1327" si="993">J1328+J1329</f>
        <v>0</v>
      </c>
    </row>
    <row r="1328" spans="1:10" s="224" customFormat="1" ht="15" x14ac:dyDescent="0.2">
      <c r="A1328" s="172" t="s">
        <v>649</v>
      </c>
      <c r="B1328" s="194" t="s">
        <v>630</v>
      </c>
      <c r="C1328" s="194">
        <v>559</v>
      </c>
      <c r="D1328" s="172" t="s">
        <v>18</v>
      </c>
      <c r="E1328" s="173">
        <v>3111</v>
      </c>
      <c r="F1328" s="229" t="s">
        <v>19</v>
      </c>
      <c r="G1328" s="206"/>
      <c r="H1328" s="245">
        <v>1000</v>
      </c>
      <c r="I1328" s="245">
        <v>0</v>
      </c>
      <c r="J1328" s="245">
        <v>0</v>
      </c>
    </row>
    <row r="1329" spans="1:10" s="224" customFormat="1" ht="15" x14ac:dyDescent="0.2">
      <c r="A1329" s="172" t="s">
        <v>649</v>
      </c>
      <c r="B1329" s="194" t="s">
        <v>630</v>
      </c>
      <c r="C1329" s="194">
        <v>559</v>
      </c>
      <c r="D1329" s="172" t="s">
        <v>18</v>
      </c>
      <c r="E1329" s="173">
        <v>3113</v>
      </c>
      <c r="F1329" s="229" t="s">
        <v>20</v>
      </c>
      <c r="G1329" s="206"/>
      <c r="H1329" s="245">
        <v>1000</v>
      </c>
      <c r="I1329" s="245">
        <v>0</v>
      </c>
      <c r="J1329" s="245">
        <v>0</v>
      </c>
    </row>
    <row r="1330" spans="1:10" s="166" customFormat="1" x14ac:dyDescent="0.2">
      <c r="A1330" s="170" t="s">
        <v>649</v>
      </c>
      <c r="B1330" s="195" t="s">
        <v>630</v>
      </c>
      <c r="C1330" s="195">
        <v>559</v>
      </c>
      <c r="D1330" s="170"/>
      <c r="E1330" s="171">
        <v>312</v>
      </c>
      <c r="F1330" s="231"/>
      <c r="G1330" s="198"/>
      <c r="H1330" s="175">
        <f t="shared" ref="H1330:J1330" si="994">H1331</f>
        <v>1000</v>
      </c>
      <c r="I1330" s="175">
        <f t="shared" si="994"/>
        <v>0</v>
      </c>
      <c r="J1330" s="175">
        <f t="shared" si="994"/>
        <v>0</v>
      </c>
    </row>
    <row r="1331" spans="1:10" s="224" customFormat="1" ht="15" x14ac:dyDescent="0.2">
      <c r="A1331" s="172" t="s">
        <v>649</v>
      </c>
      <c r="B1331" s="194" t="s">
        <v>630</v>
      </c>
      <c r="C1331" s="194">
        <v>559</v>
      </c>
      <c r="D1331" s="172" t="s">
        <v>18</v>
      </c>
      <c r="E1331" s="173">
        <v>3121</v>
      </c>
      <c r="F1331" s="227" t="s">
        <v>138</v>
      </c>
      <c r="G1331" s="221"/>
      <c r="H1331" s="245">
        <v>1000</v>
      </c>
      <c r="I1331" s="245">
        <v>0</v>
      </c>
      <c r="J1331" s="245">
        <v>0</v>
      </c>
    </row>
    <row r="1332" spans="1:10" s="166" customFormat="1" x14ac:dyDescent="0.2">
      <c r="A1332" s="170" t="s">
        <v>649</v>
      </c>
      <c r="B1332" s="195" t="s">
        <v>630</v>
      </c>
      <c r="C1332" s="195">
        <v>559</v>
      </c>
      <c r="D1332" s="170"/>
      <c r="E1332" s="171">
        <v>313</v>
      </c>
      <c r="F1332" s="231"/>
      <c r="G1332" s="198"/>
      <c r="H1332" s="158">
        <f t="shared" ref="H1332:J1332" si="995">H1333</f>
        <v>1000</v>
      </c>
      <c r="I1332" s="158">
        <f t="shared" si="995"/>
        <v>0</v>
      </c>
      <c r="J1332" s="158">
        <f t="shared" si="995"/>
        <v>0</v>
      </c>
    </row>
    <row r="1333" spans="1:10" s="224" customFormat="1" ht="15" x14ac:dyDescent="0.2">
      <c r="A1333" s="172" t="s">
        <v>649</v>
      </c>
      <c r="B1333" s="194" t="s">
        <v>630</v>
      </c>
      <c r="C1333" s="194">
        <v>559</v>
      </c>
      <c r="D1333" s="172" t="s">
        <v>18</v>
      </c>
      <c r="E1333" s="173">
        <v>3132</v>
      </c>
      <c r="F1333" s="229" t="s">
        <v>280</v>
      </c>
      <c r="G1333" s="206"/>
      <c r="H1333" s="245">
        <v>1000</v>
      </c>
      <c r="I1333" s="245">
        <v>0</v>
      </c>
      <c r="J1333" s="245">
        <v>0</v>
      </c>
    </row>
    <row r="1334" spans="1:10" s="166" customFormat="1" x14ac:dyDescent="0.2">
      <c r="A1334" s="390" t="s">
        <v>649</v>
      </c>
      <c r="B1334" s="303" t="s">
        <v>630</v>
      </c>
      <c r="C1334" s="286">
        <v>559</v>
      </c>
      <c r="D1334" s="286"/>
      <c r="E1334" s="287">
        <v>32</v>
      </c>
      <c r="F1334" s="288"/>
      <c r="G1334" s="289"/>
      <c r="H1334" s="290">
        <f t="shared" ref="H1334:J1334" si="996">H1335+H1339+H1341+H1351+H1349</f>
        <v>1019356</v>
      </c>
      <c r="I1334" s="290">
        <f t="shared" si="996"/>
        <v>0</v>
      </c>
      <c r="J1334" s="290">
        <f t="shared" si="996"/>
        <v>0</v>
      </c>
    </row>
    <row r="1335" spans="1:10" s="166" customFormat="1" x14ac:dyDescent="0.2">
      <c r="A1335" s="170" t="s">
        <v>649</v>
      </c>
      <c r="B1335" s="169" t="s">
        <v>630</v>
      </c>
      <c r="C1335" s="169">
        <v>559</v>
      </c>
      <c r="D1335" s="170"/>
      <c r="E1335" s="171">
        <v>321</v>
      </c>
      <c r="F1335" s="231"/>
      <c r="G1335" s="198"/>
      <c r="H1335" s="247">
        <f t="shared" ref="H1335" si="997">H1336+H1337+H1338</f>
        <v>238800</v>
      </c>
      <c r="I1335" s="247">
        <f t="shared" ref="I1335" si="998">I1336+I1337+I1338</f>
        <v>0</v>
      </c>
      <c r="J1335" s="247">
        <f t="shared" ref="J1335" si="999">J1336+J1337+J1338</f>
        <v>0</v>
      </c>
    </row>
    <row r="1336" spans="1:10" s="166" customFormat="1" ht="15" x14ac:dyDescent="0.2">
      <c r="A1336" s="172" t="s">
        <v>649</v>
      </c>
      <c r="B1336" s="145" t="s">
        <v>630</v>
      </c>
      <c r="C1336" s="145">
        <v>559</v>
      </c>
      <c r="D1336" s="172" t="s">
        <v>18</v>
      </c>
      <c r="E1336" s="173">
        <v>3211</v>
      </c>
      <c r="F1336" s="229" t="s">
        <v>110</v>
      </c>
      <c r="G1336" s="189"/>
      <c r="H1336" s="223">
        <v>236800</v>
      </c>
      <c r="I1336" s="223">
        <v>0</v>
      </c>
      <c r="J1336" s="223">
        <v>0</v>
      </c>
    </row>
    <row r="1337" spans="1:10" s="166" customFormat="1" ht="30" x14ac:dyDescent="0.2">
      <c r="A1337" s="172" t="s">
        <v>649</v>
      </c>
      <c r="B1337" s="194" t="s">
        <v>630</v>
      </c>
      <c r="C1337" s="194">
        <v>559</v>
      </c>
      <c r="D1337" s="172" t="s">
        <v>18</v>
      </c>
      <c r="E1337" s="173">
        <v>3212</v>
      </c>
      <c r="F1337" s="229" t="s">
        <v>111</v>
      </c>
      <c r="G1337" s="189"/>
      <c r="H1337" s="223">
        <v>1000</v>
      </c>
      <c r="I1337" s="223">
        <v>0</v>
      </c>
      <c r="J1337" s="223">
        <v>0</v>
      </c>
    </row>
    <row r="1338" spans="1:10" s="166" customFormat="1" ht="15" x14ac:dyDescent="0.2">
      <c r="A1338" s="172" t="s">
        <v>649</v>
      </c>
      <c r="B1338" s="194" t="s">
        <v>630</v>
      </c>
      <c r="C1338" s="194">
        <v>559</v>
      </c>
      <c r="D1338" s="172" t="s">
        <v>18</v>
      </c>
      <c r="E1338" s="173">
        <v>3213</v>
      </c>
      <c r="F1338" s="229" t="s">
        <v>112</v>
      </c>
      <c r="G1338" s="189"/>
      <c r="H1338" s="223">
        <v>1000</v>
      </c>
      <c r="I1338" s="223">
        <v>0</v>
      </c>
      <c r="J1338" s="223">
        <v>0</v>
      </c>
    </row>
    <row r="1339" spans="1:10" s="167" customFormat="1" x14ac:dyDescent="0.2">
      <c r="A1339" s="170" t="s">
        <v>649</v>
      </c>
      <c r="B1339" s="169" t="s">
        <v>630</v>
      </c>
      <c r="C1339" s="169">
        <v>559</v>
      </c>
      <c r="D1339" s="170"/>
      <c r="E1339" s="171">
        <v>322</v>
      </c>
      <c r="F1339" s="231"/>
      <c r="G1339" s="198"/>
      <c r="H1339" s="247">
        <f t="shared" ref="H1339:J1339" si="1000">H1340</f>
        <v>5000</v>
      </c>
      <c r="I1339" s="247">
        <f t="shared" si="1000"/>
        <v>0</v>
      </c>
      <c r="J1339" s="247">
        <f t="shared" si="1000"/>
        <v>0</v>
      </c>
    </row>
    <row r="1340" spans="1:10" s="166" customFormat="1" ht="15" x14ac:dyDescent="0.2">
      <c r="A1340" s="172" t="s">
        <v>649</v>
      </c>
      <c r="B1340" s="145" t="s">
        <v>630</v>
      </c>
      <c r="C1340" s="145">
        <v>559</v>
      </c>
      <c r="D1340" s="172" t="s">
        <v>18</v>
      </c>
      <c r="E1340" s="173">
        <v>3221</v>
      </c>
      <c r="F1340" s="229" t="s">
        <v>146</v>
      </c>
      <c r="G1340" s="189"/>
      <c r="H1340" s="223">
        <v>5000</v>
      </c>
      <c r="I1340" s="223">
        <v>0</v>
      </c>
      <c r="J1340" s="223">
        <v>0</v>
      </c>
    </row>
    <row r="1341" spans="1:10" s="166" customFormat="1" x14ac:dyDescent="0.2">
      <c r="A1341" s="170" t="s">
        <v>649</v>
      </c>
      <c r="B1341" s="169" t="s">
        <v>630</v>
      </c>
      <c r="C1341" s="169">
        <v>559</v>
      </c>
      <c r="D1341" s="170"/>
      <c r="E1341" s="171">
        <v>323</v>
      </c>
      <c r="F1341" s="231"/>
      <c r="G1341" s="198"/>
      <c r="H1341" s="247">
        <f t="shared" ref="H1341" si="1001">SUM(H1342:H1348)</f>
        <v>681556</v>
      </c>
      <c r="I1341" s="247">
        <f t="shared" ref="I1341" si="1002">SUM(I1342:I1348)</f>
        <v>0</v>
      </c>
      <c r="J1341" s="247">
        <f t="shared" ref="J1341" si="1003">SUM(J1342:J1348)</f>
        <v>0</v>
      </c>
    </row>
    <row r="1342" spans="1:10" s="166" customFormat="1" ht="15" x14ac:dyDescent="0.2">
      <c r="A1342" s="172" t="s">
        <v>649</v>
      </c>
      <c r="B1342" s="145" t="s">
        <v>630</v>
      </c>
      <c r="C1342" s="145">
        <v>559</v>
      </c>
      <c r="D1342" s="172" t="s">
        <v>18</v>
      </c>
      <c r="E1342" s="173">
        <v>3231</v>
      </c>
      <c r="F1342" s="229" t="s">
        <v>117</v>
      </c>
      <c r="G1342" s="189"/>
      <c r="H1342" s="223">
        <v>5000</v>
      </c>
      <c r="I1342" s="223">
        <v>0</v>
      </c>
      <c r="J1342" s="223">
        <v>0</v>
      </c>
    </row>
    <row r="1343" spans="1:10" s="166" customFormat="1" ht="15" x14ac:dyDescent="0.2">
      <c r="A1343" s="172" t="s">
        <v>649</v>
      </c>
      <c r="B1343" s="145" t="s">
        <v>630</v>
      </c>
      <c r="C1343" s="145">
        <v>559</v>
      </c>
      <c r="D1343" s="172" t="s">
        <v>18</v>
      </c>
      <c r="E1343" s="173">
        <v>3232</v>
      </c>
      <c r="F1343" s="229" t="s">
        <v>118</v>
      </c>
      <c r="G1343" s="189"/>
      <c r="H1343" s="223">
        <v>76680</v>
      </c>
      <c r="I1343" s="223">
        <v>0</v>
      </c>
      <c r="J1343" s="223">
        <v>0</v>
      </c>
    </row>
    <row r="1344" spans="1:10" s="166" customFormat="1" ht="15" x14ac:dyDescent="0.2">
      <c r="A1344" s="172" t="s">
        <v>649</v>
      </c>
      <c r="B1344" s="145" t="s">
        <v>630</v>
      </c>
      <c r="C1344" s="145">
        <v>559</v>
      </c>
      <c r="D1344" s="172" t="s">
        <v>18</v>
      </c>
      <c r="E1344" s="173">
        <v>3233</v>
      </c>
      <c r="F1344" s="229" t="s">
        <v>119</v>
      </c>
      <c r="G1344" s="189"/>
      <c r="H1344" s="223">
        <v>145160</v>
      </c>
      <c r="I1344" s="223">
        <v>0</v>
      </c>
      <c r="J1344" s="223">
        <v>0</v>
      </c>
    </row>
    <row r="1345" spans="1:10" s="166" customFormat="1" ht="15" x14ac:dyDescent="0.2">
      <c r="A1345" s="172" t="s">
        <v>649</v>
      </c>
      <c r="B1345" s="145" t="s">
        <v>630</v>
      </c>
      <c r="C1345" s="145">
        <v>559</v>
      </c>
      <c r="D1345" s="172" t="s">
        <v>18</v>
      </c>
      <c r="E1345" s="173">
        <v>3235</v>
      </c>
      <c r="F1345" s="229" t="s">
        <v>42</v>
      </c>
      <c r="G1345" s="189"/>
      <c r="H1345" s="223">
        <v>28000</v>
      </c>
      <c r="I1345" s="223">
        <v>0</v>
      </c>
      <c r="J1345" s="223">
        <v>0</v>
      </c>
    </row>
    <row r="1346" spans="1:10" s="166" customFormat="1" ht="15" x14ac:dyDescent="0.2">
      <c r="A1346" s="172" t="s">
        <v>649</v>
      </c>
      <c r="B1346" s="145" t="s">
        <v>630</v>
      </c>
      <c r="C1346" s="145">
        <v>559</v>
      </c>
      <c r="D1346" s="172" t="s">
        <v>18</v>
      </c>
      <c r="E1346" s="173">
        <v>3237</v>
      </c>
      <c r="F1346" s="229" t="s">
        <v>36</v>
      </c>
      <c r="G1346" s="189"/>
      <c r="H1346" s="223">
        <v>367900</v>
      </c>
      <c r="I1346" s="223">
        <v>0</v>
      </c>
      <c r="J1346" s="223">
        <v>0</v>
      </c>
    </row>
    <row r="1347" spans="1:10" s="166" customFormat="1" ht="15" x14ac:dyDescent="0.2">
      <c r="A1347" s="172" t="s">
        <v>649</v>
      </c>
      <c r="B1347" s="145" t="s">
        <v>630</v>
      </c>
      <c r="C1347" s="145">
        <v>559</v>
      </c>
      <c r="D1347" s="172" t="s">
        <v>18</v>
      </c>
      <c r="E1347" s="173">
        <v>3238</v>
      </c>
      <c r="F1347" s="229" t="s">
        <v>122</v>
      </c>
      <c r="G1347" s="189"/>
      <c r="H1347" s="223">
        <v>48816</v>
      </c>
      <c r="I1347" s="223">
        <v>0</v>
      </c>
      <c r="J1347" s="223">
        <v>0</v>
      </c>
    </row>
    <row r="1348" spans="1:10" s="166" customFormat="1" ht="15" x14ac:dyDescent="0.2">
      <c r="A1348" s="172" t="s">
        <v>649</v>
      </c>
      <c r="B1348" s="145" t="s">
        <v>630</v>
      </c>
      <c r="C1348" s="145">
        <v>559</v>
      </c>
      <c r="D1348" s="172" t="s">
        <v>18</v>
      </c>
      <c r="E1348" s="173">
        <v>3239</v>
      </c>
      <c r="F1348" s="229" t="s">
        <v>41</v>
      </c>
      <c r="G1348" s="189"/>
      <c r="H1348" s="223">
        <v>10000</v>
      </c>
      <c r="I1348" s="223">
        <v>0</v>
      </c>
      <c r="J1348" s="223">
        <v>0</v>
      </c>
    </row>
    <row r="1349" spans="1:10" s="167" customFormat="1" x14ac:dyDescent="0.2">
      <c r="A1349" s="170" t="s">
        <v>649</v>
      </c>
      <c r="B1349" s="169" t="s">
        <v>630</v>
      </c>
      <c r="C1349" s="169">
        <v>559</v>
      </c>
      <c r="D1349" s="170"/>
      <c r="E1349" s="171">
        <v>324</v>
      </c>
      <c r="F1349" s="231"/>
      <c r="G1349" s="198"/>
      <c r="H1349" s="262">
        <f t="shared" ref="H1349:J1349" si="1004">H1350</f>
        <v>20000</v>
      </c>
      <c r="I1349" s="262">
        <f t="shared" si="1004"/>
        <v>0</v>
      </c>
      <c r="J1349" s="262">
        <f t="shared" si="1004"/>
        <v>0</v>
      </c>
    </row>
    <row r="1350" spans="1:10" s="166" customFormat="1" ht="30" x14ac:dyDescent="0.2">
      <c r="A1350" s="172" t="s">
        <v>649</v>
      </c>
      <c r="B1350" s="145" t="s">
        <v>630</v>
      </c>
      <c r="C1350" s="145">
        <v>559</v>
      </c>
      <c r="D1350" s="172" t="s">
        <v>18</v>
      </c>
      <c r="E1350" s="173">
        <v>3241</v>
      </c>
      <c r="F1350" s="229" t="s">
        <v>238</v>
      </c>
      <c r="G1350" s="189"/>
      <c r="H1350" s="245">
        <v>20000</v>
      </c>
      <c r="I1350" s="245">
        <v>0</v>
      </c>
      <c r="J1350" s="245">
        <v>0</v>
      </c>
    </row>
    <row r="1351" spans="1:10" s="166" customFormat="1" x14ac:dyDescent="0.2">
      <c r="A1351" s="170" t="s">
        <v>649</v>
      </c>
      <c r="B1351" s="169" t="s">
        <v>630</v>
      </c>
      <c r="C1351" s="169">
        <v>559</v>
      </c>
      <c r="D1351" s="170"/>
      <c r="E1351" s="171">
        <v>329</v>
      </c>
      <c r="F1351" s="231"/>
      <c r="G1351" s="198"/>
      <c r="H1351" s="247">
        <f t="shared" ref="H1351:J1351" si="1005">H1352</f>
        <v>74000</v>
      </c>
      <c r="I1351" s="247">
        <f t="shared" si="1005"/>
        <v>0</v>
      </c>
      <c r="J1351" s="247">
        <f t="shared" si="1005"/>
        <v>0</v>
      </c>
    </row>
    <row r="1352" spans="1:10" s="166" customFormat="1" ht="15" x14ac:dyDescent="0.2">
      <c r="A1352" s="172" t="s">
        <v>649</v>
      </c>
      <c r="B1352" s="145" t="s">
        <v>630</v>
      </c>
      <c r="C1352" s="145">
        <v>559</v>
      </c>
      <c r="D1352" s="172" t="s">
        <v>18</v>
      </c>
      <c r="E1352" s="173">
        <v>3293</v>
      </c>
      <c r="F1352" s="229" t="s">
        <v>124</v>
      </c>
      <c r="G1352" s="189"/>
      <c r="H1352" s="223">
        <v>74000</v>
      </c>
      <c r="I1352" s="223">
        <v>0</v>
      </c>
      <c r="J1352" s="223">
        <v>0</v>
      </c>
    </row>
    <row r="1353" spans="1:10" s="166" customFormat="1" x14ac:dyDescent="0.2">
      <c r="A1353" s="390" t="s">
        <v>649</v>
      </c>
      <c r="B1353" s="303" t="s">
        <v>630</v>
      </c>
      <c r="C1353" s="286">
        <v>559</v>
      </c>
      <c r="D1353" s="286"/>
      <c r="E1353" s="287">
        <v>42</v>
      </c>
      <c r="F1353" s="288"/>
      <c r="G1353" s="289"/>
      <c r="H1353" s="290">
        <f t="shared" ref="H1353:J1354" si="1006">H1354</f>
        <v>2000</v>
      </c>
      <c r="I1353" s="290">
        <f t="shared" si="1006"/>
        <v>0</v>
      </c>
      <c r="J1353" s="290">
        <f t="shared" si="1006"/>
        <v>0</v>
      </c>
    </row>
    <row r="1354" spans="1:10" s="166" customFormat="1" x14ac:dyDescent="0.2">
      <c r="A1354" s="170" t="s">
        <v>649</v>
      </c>
      <c r="B1354" s="169" t="s">
        <v>630</v>
      </c>
      <c r="C1354" s="169">
        <v>559</v>
      </c>
      <c r="D1354" s="170"/>
      <c r="E1354" s="171">
        <v>422</v>
      </c>
      <c r="F1354" s="231"/>
      <c r="G1354" s="198"/>
      <c r="H1354" s="247">
        <f>H1355</f>
        <v>2000</v>
      </c>
      <c r="I1354" s="247">
        <f t="shared" si="1006"/>
        <v>0</v>
      </c>
      <c r="J1354" s="247">
        <f t="shared" si="1006"/>
        <v>0</v>
      </c>
    </row>
    <row r="1355" spans="1:10" s="166" customFormat="1" ht="15" x14ac:dyDescent="0.2">
      <c r="A1355" s="172" t="s">
        <v>649</v>
      </c>
      <c r="B1355" s="145" t="s">
        <v>630</v>
      </c>
      <c r="C1355" s="145">
        <v>559</v>
      </c>
      <c r="D1355" s="172" t="s">
        <v>18</v>
      </c>
      <c r="E1355" s="173">
        <v>4222</v>
      </c>
      <c r="F1355" s="229" t="s">
        <v>130</v>
      </c>
      <c r="G1355" s="189"/>
      <c r="H1355" s="245">
        <v>2000</v>
      </c>
      <c r="I1355" s="245">
        <v>0</v>
      </c>
      <c r="J1355" s="245">
        <v>0</v>
      </c>
    </row>
    <row r="1356" spans="1:10" s="166" customFormat="1" x14ac:dyDescent="0.2">
      <c r="A1356" s="401" t="s">
        <v>650</v>
      </c>
      <c r="B1356" s="438" t="s">
        <v>661</v>
      </c>
      <c r="C1356" s="438"/>
      <c r="D1356" s="438"/>
      <c r="E1356" s="438"/>
      <c r="F1356" s="438"/>
      <c r="G1356" s="199"/>
      <c r="H1356" s="150">
        <f t="shared" ref="H1356:J1356" si="1007">H1357+H1403+H1409+H1418</f>
        <v>332713600</v>
      </c>
      <c r="I1356" s="150">
        <f t="shared" si="1007"/>
        <v>345961600</v>
      </c>
      <c r="J1356" s="150">
        <f t="shared" si="1007"/>
        <v>345961600</v>
      </c>
    </row>
    <row r="1357" spans="1:10" s="166" customFormat="1" ht="67.5" x14ac:dyDescent="0.2">
      <c r="A1357" s="391" t="s">
        <v>650</v>
      </c>
      <c r="B1357" s="297" t="s">
        <v>77</v>
      </c>
      <c r="C1357" s="297"/>
      <c r="D1357" s="297"/>
      <c r="E1357" s="298"/>
      <c r="F1357" s="300" t="s">
        <v>662</v>
      </c>
      <c r="G1357" s="301" t="s">
        <v>690</v>
      </c>
      <c r="H1357" s="302">
        <f t="shared" ref="H1357:J1357" si="1008">H1358+H1365+H1394+H1398</f>
        <v>3340500</v>
      </c>
      <c r="I1357" s="302">
        <f t="shared" si="1008"/>
        <v>3438500</v>
      </c>
      <c r="J1357" s="302">
        <f t="shared" si="1008"/>
        <v>3438500</v>
      </c>
    </row>
    <row r="1358" spans="1:10" s="166" customFormat="1" x14ac:dyDescent="0.2">
      <c r="A1358" s="390" t="s">
        <v>650</v>
      </c>
      <c r="B1358" s="303" t="s">
        <v>77</v>
      </c>
      <c r="C1358" s="286">
        <v>11</v>
      </c>
      <c r="D1358" s="286"/>
      <c r="E1358" s="287">
        <v>31</v>
      </c>
      <c r="F1358" s="288"/>
      <c r="G1358" s="289"/>
      <c r="H1358" s="290">
        <f t="shared" ref="H1358" si="1009">H1359+H1361+H1363</f>
        <v>2495000</v>
      </c>
      <c r="I1358" s="290">
        <f t="shared" ref="I1358" si="1010">I1359+I1361+I1363</f>
        <v>2495000</v>
      </c>
      <c r="J1358" s="290">
        <f t="shared" ref="J1358" si="1011">J1359+J1361+J1363</f>
        <v>2495000</v>
      </c>
    </row>
    <row r="1359" spans="1:10" s="167" customFormat="1" x14ac:dyDescent="0.2">
      <c r="A1359" s="181" t="s">
        <v>650</v>
      </c>
      <c r="B1359" s="153" t="s">
        <v>77</v>
      </c>
      <c r="C1359" s="154">
        <v>11</v>
      </c>
      <c r="D1359" s="155"/>
      <c r="E1359" s="156">
        <v>311</v>
      </c>
      <c r="F1359" s="226"/>
      <c r="G1359" s="157"/>
      <c r="H1359" s="158">
        <f t="shared" ref="H1359:J1359" si="1012">SUM(H1360)</f>
        <v>2080000</v>
      </c>
      <c r="I1359" s="158">
        <f t="shared" si="1012"/>
        <v>2080000</v>
      </c>
      <c r="J1359" s="158">
        <f t="shared" si="1012"/>
        <v>2080000</v>
      </c>
    </row>
    <row r="1360" spans="1:10" s="224" customFormat="1" ht="15" x14ac:dyDescent="0.2">
      <c r="A1360" s="182" t="s">
        <v>650</v>
      </c>
      <c r="B1360" s="160" t="s">
        <v>77</v>
      </c>
      <c r="C1360" s="161">
        <v>11</v>
      </c>
      <c r="D1360" s="162" t="s">
        <v>25</v>
      </c>
      <c r="E1360" s="163">
        <v>3111</v>
      </c>
      <c r="F1360" s="227" t="s">
        <v>19</v>
      </c>
      <c r="G1360" s="221"/>
      <c r="H1360" s="245">
        <v>2080000</v>
      </c>
      <c r="I1360" s="245">
        <v>2080000</v>
      </c>
      <c r="J1360" s="245">
        <v>2080000</v>
      </c>
    </row>
    <row r="1361" spans="1:10" s="167" customFormat="1" x14ac:dyDescent="0.2">
      <c r="A1361" s="181" t="s">
        <v>650</v>
      </c>
      <c r="B1361" s="153" t="s">
        <v>77</v>
      </c>
      <c r="C1361" s="154">
        <v>11</v>
      </c>
      <c r="D1361" s="155"/>
      <c r="E1361" s="156">
        <v>312</v>
      </c>
      <c r="F1361" s="226"/>
      <c r="G1361" s="157"/>
      <c r="H1361" s="243">
        <f t="shared" ref="H1361:J1361" si="1013">SUM(H1362)</f>
        <v>65000</v>
      </c>
      <c r="I1361" s="243">
        <f t="shared" si="1013"/>
        <v>65000</v>
      </c>
      <c r="J1361" s="243">
        <f t="shared" si="1013"/>
        <v>65000</v>
      </c>
    </row>
    <row r="1362" spans="1:10" s="224" customFormat="1" ht="15" x14ac:dyDescent="0.2">
      <c r="A1362" s="182" t="s">
        <v>650</v>
      </c>
      <c r="B1362" s="160" t="s">
        <v>77</v>
      </c>
      <c r="C1362" s="161">
        <v>11</v>
      </c>
      <c r="D1362" s="162" t="s">
        <v>25</v>
      </c>
      <c r="E1362" s="163">
        <v>3121</v>
      </c>
      <c r="F1362" s="227" t="s">
        <v>138</v>
      </c>
      <c r="G1362" s="221"/>
      <c r="H1362" s="245">
        <v>65000</v>
      </c>
      <c r="I1362" s="245">
        <v>65000</v>
      </c>
      <c r="J1362" s="245">
        <v>65000</v>
      </c>
    </row>
    <row r="1363" spans="1:10" s="167" customFormat="1" x14ac:dyDescent="0.2">
      <c r="A1363" s="181" t="s">
        <v>650</v>
      </c>
      <c r="B1363" s="153" t="s">
        <v>77</v>
      </c>
      <c r="C1363" s="154">
        <v>11</v>
      </c>
      <c r="D1363" s="155"/>
      <c r="E1363" s="156">
        <v>313</v>
      </c>
      <c r="F1363" s="226"/>
      <c r="G1363" s="157"/>
      <c r="H1363" s="243">
        <f t="shared" ref="H1363:J1363" si="1014">SUM(H1364:H1364)</f>
        <v>350000</v>
      </c>
      <c r="I1363" s="243">
        <f t="shared" si="1014"/>
        <v>350000</v>
      </c>
      <c r="J1363" s="243">
        <f t="shared" si="1014"/>
        <v>350000</v>
      </c>
    </row>
    <row r="1364" spans="1:10" s="224" customFormat="1" ht="15" x14ac:dyDescent="0.2">
      <c r="A1364" s="182" t="s">
        <v>650</v>
      </c>
      <c r="B1364" s="160" t="s">
        <v>77</v>
      </c>
      <c r="C1364" s="161">
        <v>11</v>
      </c>
      <c r="D1364" s="162" t="s">
        <v>25</v>
      </c>
      <c r="E1364" s="163">
        <v>3132</v>
      </c>
      <c r="F1364" s="227" t="s">
        <v>280</v>
      </c>
      <c r="G1364" s="221"/>
      <c r="H1364" s="245">
        <v>350000</v>
      </c>
      <c r="I1364" s="245">
        <v>350000</v>
      </c>
      <c r="J1364" s="245">
        <v>350000</v>
      </c>
    </row>
    <row r="1365" spans="1:10" s="166" customFormat="1" x14ac:dyDescent="0.2">
      <c r="A1365" s="390" t="s">
        <v>650</v>
      </c>
      <c r="B1365" s="303" t="s">
        <v>77</v>
      </c>
      <c r="C1365" s="286">
        <v>11</v>
      </c>
      <c r="D1365" s="286"/>
      <c r="E1365" s="287">
        <v>32</v>
      </c>
      <c r="F1365" s="288"/>
      <c r="G1365" s="289"/>
      <c r="H1365" s="290">
        <f t="shared" ref="H1365" si="1015">H1366+H1371+H1376+H1384+H1386</f>
        <v>815000</v>
      </c>
      <c r="I1365" s="290">
        <f t="shared" ref="I1365" si="1016">I1366+I1371+I1376+I1384+I1386</f>
        <v>913000</v>
      </c>
      <c r="J1365" s="290">
        <f t="shared" ref="J1365" si="1017">J1366+J1371+J1376+J1384+J1386</f>
        <v>913000</v>
      </c>
    </row>
    <row r="1366" spans="1:10" s="167" customFormat="1" x14ac:dyDescent="0.2">
      <c r="A1366" s="181" t="s">
        <v>650</v>
      </c>
      <c r="B1366" s="153" t="s">
        <v>77</v>
      </c>
      <c r="C1366" s="154">
        <v>11</v>
      </c>
      <c r="D1366" s="155"/>
      <c r="E1366" s="156">
        <v>321</v>
      </c>
      <c r="F1366" s="226"/>
      <c r="G1366" s="157"/>
      <c r="H1366" s="158">
        <f t="shared" ref="H1366" si="1018">SUM(H1367:H1370)</f>
        <v>117000</v>
      </c>
      <c r="I1366" s="158">
        <f t="shared" ref="I1366" si="1019">SUM(I1367:I1370)</f>
        <v>117000</v>
      </c>
      <c r="J1366" s="158">
        <f t="shared" ref="J1366" si="1020">SUM(J1367:J1370)</f>
        <v>117000</v>
      </c>
    </row>
    <row r="1367" spans="1:10" s="224" customFormat="1" ht="15" x14ac:dyDescent="0.2">
      <c r="A1367" s="182" t="s">
        <v>650</v>
      </c>
      <c r="B1367" s="160" t="s">
        <v>77</v>
      </c>
      <c r="C1367" s="161">
        <v>11</v>
      </c>
      <c r="D1367" s="162" t="s">
        <v>25</v>
      </c>
      <c r="E1367" s="163">
        <v>3211</v>
      </c>
      <c r="F1367" s="227" t="s">
        <v>110</v>
      </c>
      <c r="G1367" s="221"/>
      <c r="H1367" s="245">
        <v>80000</v>
      </c>
      <c r="I1367" s="245">
        <v>80000</v>
      </c>
      <c r="J1367" s="245">
        <v>80000</v>
      </c>
    </row>
    <row r="1368" spans="1:10" s="224" customFormat="1" ht="30" x14ac:dyDescent="0.2">
      <c r="A1368" s="182" t="s">
        <v>650</v>
      </c>
      <c r="B1368" s="160" t="s">
        <v>77</v>
      </c>
      <c r="C1368" s="161">
        <v>11</v>
      </c>
      <c r="D1368" s="162" t="s">
        <v>25</v>
      </c>
      <c r="E1368" s="163">
        <v>3212</v>
      </c>
      <c r="F1368" s="227" t="s">
        <v>111</v>
      </c>
      <c r="G1368" s="221"/>
      <c r="H1368" s="245">
        <v>30000</v>
      </c>
      <c r="I1368" s="245">
        <v>30000</v>
      </c>
      <c r="J1368" s="245">
        <v>30000</v>
      </c>
    </row>
    <row r="1369" spans="1:10" s="224" customFormat="1" ht="15" x14ac:dyDescent="0.2">
      <c r="A1369" s="182" t="s">
        <v>650</v>
      </c>
      <c r="B1369" s="160" t="s">
        <v>77</v>
      </c>
      <c r="C1369" s="161">
        <v>11</v>
      </c>
      <c r="D1369" s="162" t="s">
        <v>25</v>
      </c>
      <c r="E1369" s="163">
        <v>3213</v>
      </c>
      <c r="F1369" s="227" t="s">
        <v>112</v>
      </c>
      <c r="G1369" s="221"/>
      <c r="H1369" s="245">
        <v>5000</v>
      </c>
      <c r="I1369" s="245">
        <v>5000</v>
      </c>
      <c r="J1369" s="245">
        <v>5000</v>
      </c>
    </row>
    <row r="1370" spans="1:10" s="224" customFormat="1" ht="15" x14ac:dyDescent="0.2">
      <c r="A1370" s="182" t="s">
        <v>650</v>
      </c>
      <c r="B1370" s="160" t="s">
        <v>77</v>
      </c>
      <c r="C1370" s="161">
        <v>11</v>
      </c>
      <c r="D1370" s="162" t="s">
        <v>25</v>
      </c>
      <c r="E1370" s="163">
        <v>3214</v>
      </c>
      <c r="F1370" s="227" t="s">
        <v>234</v>
      </c>
      <c r="G1370" s="221"/>
      <c r="H1370" s="245">
        <v>2000</v>
      </c>
      <c r="I1370" s="245">
        <v>2000</v>
      </c>
      <c r="J1370" s="245">
        <v>2000</v>
      </c>
    </row>
    <row r="1371" spans="1:10" s="167" customFormat="1" x14ac:dyDescent="0.2">
      <c r="A1371" s="181" t="s">
        <v>650</v>
      </c>
      <c r="B1371" s="153" t="s">
        <v>77</v>
      </c>
      <c r="C1371" s="154">
        <v>11</v>
      </c>
      <c r="D1371" s="155"/>
      <c r="E1371" s="156">
        <v>322</v>
      </c>
      <c r="F1371" s="226"/>
      <c r="G1371" s="157"/>
      <c r="H1371" s="159">
        <f t="shared" ref="H1371" si="1021">SUM(H1372:H1375)</f>
        <v>79500</v>
      </c>
      <c r="I1371" s="159">
        <f t="shared" ref="I1371" si="1022">SUM(I1372:I1375)</f>
        <v>79500</v>
      </c>
      <c r="J1371" s="159">
        <f t="shared" ref="J1371" si="1023">SUM(J1372:J1375)</f>
        <v>79500</v>
      </c>
    </row>
    <row r="1372" spans="1:10" s="224" customFormat="1" ht="15" x14ac:dyDescent="0.2">
      <c r="A1372" s="182" t="s">
        <v>650</v>
      </c>
      <c r="B1372" s="160" t="s">
        <v>77</v>
      </c>
      <c r="C1372" s="161">
        <v>11</v>
      </c>
      <c r="D1372" s="162" t="s">
        <v>25</v>
      </c>
      <c r="E1372" s="163">
        <v>3221</v>
      </c>
      <c r="F1372" s="227" t="s">
        <v>146</v>
      </c>
      <c r="G1372" s="221"/>
      <c r="H1372" s="245">
        <v>23000</v>
      </c>
      <c r="I1372" s="245">
        <v>23000</v>
      </c>
      <c r="J1372" s="245">
        <v>23000</v>
      </c>
    </row>
    <row r="1373" spans="1:10" s="224" customFormat="1" ht="15" x14ac:dyDescent="0.2">
      <c r="A1373" s="182" t="s">
        <v>650</v>
      </c>
      <c r="B1373" s="160" t="s">
        <v>77</v>
      </c>
      <c r="C1373" s="161">
        <v>11</v>
      </c>
      <c r="D1373" s="162" t="s">
        <v>25</v>
      </c>
      <c r="E1373" s="163">
        <v>3223</v>
      </c>
      <c r="F1373" s="227" t="s">
        <v>115</v>
      </c>
      <c r="G1373" s="221"/>
      <c r="H1373" s="245">
        <v>43000</v>
      </c>
      <c r="I1373" s="245">
        <v>43000</v>
      </c>
      <c r="J1373" s="245">
        <v>43000</v>
      </c>
    </row>
    <row r="1374" spans="1:10" s="224" customFormat="1" ht="30" x14ac:dyDescent="0.2">
      <c r="A1374" s="182" t="s">
        <v>650</v>
      </c>
      <c r="B1374" s="160" t="s">
        <v>77</v>
      </c>
      <c r="C1374" s="161">
        <v>11</v>
      </c>
      <c r="D1374" s="162" t="s">
        <v>25</v>
      </c>
      <c r="E1374" s="163">
        <v>3224</v>
      </c>
      <c r="F1374" s="227" t="s">
        <v>144</v>
      </c>
      <c r="G1374" s="221"/>
      <c r="H1374" s="245">
        <v>1500</v>
      </c>
      <c r="I1374" s="245">
        <v>1500</v>
      </c>
      <c r="J1374" s="245">
        <v>1500</v>
      </c>
    </row>
    <row r="1375" spans="1:10" s="224" customFormat="1" ht="15" x14ac:dyDescent="0.2">
      <c r="A1375" s="182" t="s">
        <v>650</v>
      </c>
      <c r="B1375" s="160" t="s">
        <v>77</v>
      </c>
      <c r="C1375" s="161">
        <v>11</v>
      </c>
      <c r="D1375" s="162" t="s">
        <v>25</v>
      </c>
      <c r="E1375" s="163">
        <v>3225</v>
      </c>
      <c r="F1375" s="227" t="s">
        <v>151</v>
      </c>
      <c r="G1375" s="221"/>
      <c r="H1375" s="245">
        <v>12000</v>
      </c>
      <c r="I1375" s="245">
        <v>12000</v>
      </c>
      <c r="J1375" s="245">
        <v>12000</v>
      </c>
    </row>
    <row r="1376" spans="1:10" s="167" customFormat="1" x14ac:dyDescent="0.2">
      <c r="A1376" s="181" t="s">
        <v>650</v>
      </c>
      <c r="B1376" s="153" t="s">
        <v>77</v>
      </c>
      <c r="C1376" s="154">
        <v>11</v>
      </c>
      <c r="D1376" s="155"/>
      <c r="E1376" s="156">
        <v>323</v>
      </c>
      <c r="F1376" s="226"/>
      <c r="G1376" s="157"/>
      <c r="H1376" s="159">
        <f t="shared" ref="H1376" si="1024">SUM(H1377:H1383)</f>
        <v>304000</v>
      </c>
      <c r="I1376" s="159">
        <f t="shared" ref="I1376" si="1025">SUM(I1377:I1383)</f>
        <v>402000</v>
      </c>
      <c r="J1376" s="159">
        <f t="shared" ref="J1376" si="1026">SUM(J1377:J1383)</f>
        <v>402000</v>
      </c>
    </row>
    <row r="1377" spans="1:10" s="224" customFormat="1" ht="15" x14ac:dyDescent="0.2">
      <c r="A1377" s="182" t="s">
        <v>650</v>
      </c>
      <c r="B1377" s="160" t="s">
        <v>77</v>
      </c>
      <c r="C1377" s="161">
        <v>11</v>
      </c>
      <c r="D1377" s="162" t="s">
        <v>25</v>
      </c>
      <c r="E1377" s="163">
        <v>3231</v>
      </c>
      <c r="F1377" s="227" t="s">
        <v>117</v>
      </c>
      <c r="G1377" s="221"/>
      <c r="H1377" s="245">
        <v>45000</v>
      </c>
      <c r="I1377" s="245">
        <v>45000</v>
      </c>
      <c r="J1377" s="245">
        <v>45000</v>
      </c>
    </row>
    <row r="1378" spans="1:10" s="224" customFormat="1" ht="15" x14ac:dyDescent="0.2">
      <c r="A1378" s="182" t="s">
        <v>650</v>
      </c>
      <c r="B1378" s="160" t="s">
        <v>77</v>
      </c>
      <c r="C1378" s="161">
        <v>11</v>
      </c>
      <c r="D1378" s="162" t="s">
        <v>25</v>
      </c>
      <c r="E1378" s="163">
        <v>3232</v>
      </c>
      <c r="F1378" s="227" t="s">
        <v>118</v>
      </c>
      <c r="G1378" s="221"/>
      <c r="H1378" s="245">
        <v>23000</v>
      </c>
      <c r="I1378" s="245">
        <v>23000</v>
      </c>
      <c r="J1378" s="245">
        <v>23000</v>
      </c>
    </row>
    <row r="1379" spans="1:10" s="224" customFormat="1" ht="15" x14ac:dyDescent="0.2">
      <c r="A1379" s="182" t="s">
        <v>650</v>
      </c>
      <c r="B1379" s="160" t="s">
        <v>77</v>
      </c>
      <c r="C1379" s="161">
        <v>11</v>
      </c>
      <c r="D1379" s="162" t="s">
        <v>25</v>
      </c>
      <c r="E1379" s="163">
        <v>3233</v>
      </c>
      <c r="F1379" s="227" t="s">
        <v>119</v>
      </c>
      <c r="G1379" s="221"/>
      <c r="H1379" s="245">
        <v>30000</v>
      </c>
      <c r="I1379" s="245">
        <v>30000</v>
      </c>
      <c r="J1379" s="245">
        <v>30000</v>
      </c>
    </row>
    <row r="1380" spans="1:10" s="224" customFormat="1" ht="15" x14ac:dyDescent="0.2">
      <c r="A1380" s="182" t="s">
        <v>650</v>
      </c>
      <c r="B1380" s="160" t="s">
        <v>77</v>
      </c>
      <c r="C1380" s="161">
        <v>11</v>
      </c>
      <c r="D1380" s="162" t="s">
        <v>25</v>
      </c>
      <c r="E1380" s="163">
        <v>3234</v>
      </c>
      <c r="F1380" s="227" t="s">
        <v>120</v>
      </c>
      <c r="G1380" s="221"/>
      <c r="H1380" s="245">
        <v>31000</v>
      </c>
      <c r="I1380" s="245">
        <v>31000</v>
      </c>
      <c r="J1380" s="245">
        <v>31000</v>
      </c>
    </row>
    <row r="1381" spans="1:10" s="224" customFormat="1" ht="15" x14ac:dyDescent="0.2">
      <c r="A1381" s="182" t="s">
        <v>650</v>
      </c>
      <c r="B1381" s="160" t="s">
        <v>77</v>
      </c>
      <c r="C1381" s="161">
        <v>11</v>
      </c>
      <c r="D1381" s="162" t="s">
        <v>25</v>
      </c>
      <c r="E1381" s="163">
        <v>3237</v>
      </c>
      <c r="F1381" s="227" t="s">
        <v>36</v>
      </c>
      <c r="G1381" s="221"/>
      <c r="H1381" s="245">
        <v>100000</v>
      </c>
      <c r="I1381" s="245">
        <v>198000</v>
      </c>
      <c r="J1381" s="245">
        <v>198000</v>
      </c>
    </row>
    <row r="1382" spans="1:10" s="224" customFormat="1" ht="15" x14ac:dyDescent="0.2">
      <c r="A1382" s="182" t="s">
        <v>650</v>
      </c>
      <c r="B1382" s="160" t="s">
        <v>77</v>
      </c>
      <c r="C1382" s="161">
        <v>11</v>
      </c>
      <c r="D1382" s="162" t="s">
        <v>25</v>
      </c>
      <c r="E1382" s="163">
        <v>3238</v>
      </c>
      <c r="F1382" s="227" t="s">
        <v>122</v>
      </c>
      <c r="G1382" s="221"/>
      <c r="H1382" s="245">
        <v>40000</v>
      </c>
      <c r="I1382" s="245">
        <v>40000</v>
      </c>
      <c r="J1382" s="245">
        <v>40000</v>
      </c>
    </row>
    <row r="1383" spans="1:10" s="224" customFormat="1" ht="15" x14ac:dyDescent="0.2">
      <c r="A1383" s="182" t="s">
        <v>650</v>
      </c>
      <c r="B1383" s="160" t="s">
        <v>77</v>
      </c>
      <c r="C1383" s="161">
        <v>11</v>
      </c>
      <c r="D1383" s="162" t="s">
        <v>25</v>
      </c>
      <c r="E1383" s="163">
        <v>3239</v>
      </c>
      <c r="F1383" s="227" t="s">
        <v>41</v>
      </c>
      <c r="G1383" s="221"/>
      <c r="H1383" s="245">
        <v>35000</v>
      </c>
      <c r="I1383" s="245">
        <v>35000</v>
      </c>
      <c r="J1383" s="245">
        <v>35000</v>
      </c>
    </row>
    <row r="1384" spans="1:10" s="167" customFormat="1" x14ac:dyDescent="0.2">
      <c r="A1384" s="181" t="s">
        <v>650</v>
      </c>
      <c r="B1384" s="153" t="s">
        <v>77</v>
      </c>
      <c r="C1384" s="154">
        <v>11</v>
      </c>
      <c r="D1384" s="155"/>
      <c r="E1384" s="156">
        <v>324</v>
      </c>
      <c r="F1384" s="226"/>
      <c r="G1384" s="157"/>
      <c r="H1384" s="159">
        <f t="shared" ref="H1384:J1384" si="1027">SUM(H1385)</f>
        <v>7000</v>
      </c>
      <c r="I1384" s="159">
        <f t="shared" si="1027"/>
        <v>7000</v>
      </c>
      <c r="J1384" s="159">
        <f t="shared" si="1027"/>
        <v>7000</v>
      </c>
    </row>
    <row r="1385" spans="1:10" s="224" customFormat="1" ht="30" x14ac:dyDescent="0.2">
      <c r="A1385" s="182" t="s">
        <v>650</v>
      </c>
      <c r="B1385" s="160" t="s">
        <v>77</v>
      </c>
      <c r="C1385" s="161">
        <v>11</v>
      </c>
      <c r="D1385" s="162" t="s">
        <v>25</v>
      </c>
      <c r="E1385" s="163">
        <v>3241</v>
      </c>
      <c r="F1385" s="227" t="s">
        <v>238</v>
      </c>
      <c r="G1385" s="221"/>
      <c r="H1385" s="245">
        <v>7000</v>
      </c>
      <c r="I1385" s="245">
        <v>7000</v>
      </c>
      <c r="J1385" s="245">
        <v>7000</v>
      </c>
    </row>
    <row r="1386" spans="1:10" s="167" customFormat="1" x14ac:dyDescent="0.2">
      <c r="A1386" s="181" t="s">
        <v>650</v>
      </c>
      <c r="B1386" s="153" t="s">
        <v>77</v>
      </c>
      <c r="C1386" s="154">
        <v>11</v>
      </c>
      <c r="D1386" s="155"/>
      <c r="E1386" s="156">
        <v>329</v>
      </c>
      <c r="F1386" s="226"/>
      <c r="G1386" s="157"/>
      <c r="H1386" s="158">
        <f t="shared" ref="H1386" si="1028">H1387+H1388+H1389+H1390+H1391+H1392+H1393</f>
        <v>307500</v>
      </c>
      <c r="I1386" s="158">
        <f t="shared" ref="I1386" si="1029">I1387+I1388+I1389+I1390+I1391+I1392+I1393</f>
        <v>307500</v>
      </c>
      <c r="J1386" s="158">
        <f t="shared" ref="J1386" si="1030">J1387+J1388+J1389+J1390+J1391+J1392+J1393</f>
        <v>307500</v>
      </c>
    </row>
    <row r="1387" spans="1:10" s="224" customFormat="1" ht="30" x14ac:dyDescent="0.2">
      <c r="A1387" s="182" t="s">
        <v>650</v>
      </c>
      <c r="B1387" s="160" t="s">
        <v>77</v>
      </c>
      <c r="C1387" s="161">
        <v>11</v>
      </c>
      <c r="D1387" s="162" t="s">
        <v>25</v>
      </c>
      <c r="E1387" s="163">
        <v>3291</v>
      </c>
      <c r="F1387" s="227" t="s">
        <v>152</v>
      </c>
      <c r="G1387" s="221"/>
      <c r="H1387" s="245">
        <v>203000</v>
      </c>
      <c r="I1387" s="245">
        <v>203000</v>
      </c>
      <c r="J1387" s="245">
        <v>203000</v>
      </c>
    </row>
    <row r="1388" spans="1:10" s="224" customFormat="1" ht="15" x14ac:dyDescent="0.2">
      <c r="A1388" s="182" t="s">
        <v>650</v>
      </c>
      <c r="B1388" s="160" t="s">
        <v>77</v>
      </c>
      <c r="C1388" s="161">
        <v>11</v>
      </c>
      <c r="D1388" s="162" t="s">
        <v>25</v>
      </c>
      <c r="E1388" s="163">
        <v>3292</v>
      </c>
      <c r="F1388" s="227" t="s">
        <v>123</v>
      </c>
      <c r="G1388" s="221"/>
      <c r="H1388" s="245">
        <v>13000</v>
      </c>
      <c r="I1388" s="245">
        <v>13000</v>
      </c>
      <c r="J1388" s="245">
        <v>13000</v>
      </c>
    </row>
    <row r="1389" spans="1:10" s="224" customFormat="1" ht="15" x14ac:dyDescent="0.2">
      <c r="A1389" s="182" t="s">
        <v>650</v>
      </c>
      <c r="B1389" s="160" t="s">
        <v>77</v>
      </c>
      <c r="C1389" s="161">
        <v>11</v>
      </c>
      <c r="D1389" s="162" t="s">
        <v>25</v>
      </c>
      <c r="E1389" s="163">
        <v>3293</v>
      </c>
      <c r="F1389" s="227" t="s">
        <v>124</v>
      </c>
      <c r="G1389" s="221"/>
      <c r="H1389" s="245">
        <v>30000</v>
      </c>
      <c r="I1389" s="245">
        <v>30000</v>
      </c>
      <c r="J1389" s="245">
        <v>30000</v>
      </c>
    </row>
    <row r="1390" spans="1:10" s="224" customFormat="1" ht="15" x14ac:dyDescent="0.2">
      <c r="A1390" s="182" t="s">
        <v>650</v>
      </c>
      <c r="B1390" s="160" t="s">
        <v>77</v>
      </c>
      <c r="C1390" s="161">
        <v>11</v>
      </c>
      <c r="D1390" s="162" t="s">
        <v>25</v>
      </c>
      <c r="E1390" s="163">
        <v>3294</v>
      </c>
      <c r="F1390" s="227" t="s">
        <v>611</v>
      </c>
      <c r="G1390" s="221"/>
      <c r="H1390" s="245">
        <v>3500</v>
      </c>
      <c r="I1390" s="245">
        <v>3500</v>
      </c>
      <c r="J1390" s="245">
        <v>3500</v>
      </c>
    </row>
    <row r="1391" spans="1:10" s="224" customFormat="1" ht="15" x14ac:dyDescent="0.2">
      <c r="A1391" s="182" t="s">
        <v>650</v>
      </c>
      <c r="B1391" s="160" t="s">
        <v>77</v>
      </c>
      <c r="C1391" s="161">
        <v>11</v>
      </c>
      <c r="D1391" s="162" t="s">
        <v>25</v>
      </c>
      <c r="E1391" s="163">
        <v>3295</v>
      </c>
      <c r="F1391" s="227" t="s">
        <v>237</v>
      </c>
      <c r="G1391" s="221"/>
      <c r="H1391" s="245">
        <v>5000</v>
      </c>
      <c r="I1391" s="245">
        <v>5000</v>
      </c>
      <c r="J1391" s="245">
        <v>5000</v>
      </c>
    </row>
    <row r="1392" spans="1:10" s="224" customFormat="1" ht="15" x14ac:dyDescent="0.2">
      <c r="A1392" s="182" t="s">
        <v>650</v>
      </c>
      <c r="B1392" s="160" t="s">
        <v>77</v>
      </c>
      <c r="C1392" s="161">
        <v>11</v>
      </c>
      <c r="D1392" s="162" t="s">
        <v>25</v>
      </c>
      <c r="E1392" s="163">
        <v>3296</v>
      </c>
      <c r="F1392" s="227" t="s">
        <v>612</v>
      </c>
      <c r="G1392" s="221"/>
      <c r="H1392" s="245">
        <v>50000</v>
      </c>
      <c r="I1392" s="245">
        <v>50000</v>
      </c>
      <c r="J1392" s="245">
        <v>50000</v>
      </c>
    </row>
    <row r="1393" spans="1:10" s="224" customFormat="1" ht="15" x14ac:dyDescent="0.2">
      <c r="A1393" s="182" t="s">
        <v>650</v>
      </c>
      <c r="B1393" s="160" t="s">
        <v>77</v>
      </c>
      <c r="C1393" s="161">
        <v>11</v>
      </c>
      <c r="D1393" s="162" t="s">
        <v>25</v>
      </c>
      <c r="E1393" s="163">
        <v>3299</v>
      </c>
      <c r="F1393" s="227" t="s">
        <v>125</v>
      </c>
      <c r="G1393" s="221"/>
      <c r="H1393" s="245">
        <v>3000</v>
      </c>
      <c r="I1393" s="245">
        <v>3000</v>
      </c>
      <c r="J1393" s="245">
        <v>3000</v>
      </c>
    </row>
    <row r="1394" spans="1:10" s="166" customFormat="1" x14ac:dyDescent="0.2">
      <c r="A1394" s="390" t="s">
        <v>650</v>
      </c>
      <c r="B1394" s="303" t="s">
        <v>77</v>
      </c>
      <c r="C1394" s="286">
        <v>11</v>
      </c>
      <c r="D1394" s="286"/>
      <c r="E1394" s="287">
        <v>34</v>
      </c>
      <c r="F1394" s="288"/>
      <c r="G1394" s="289"/>
      <c r="H1394" s="290">
        <f t="shared" ref="H1394:J1394" si="1031">H1395</f>
        <v>2500</v>
      </c>
      <c r="I1394" s="290">
        <f t="shared" si="1031"/>
        <v>2500</v>
      </c>
      <c r="J1394" s="290">
        <f t="shared" si="1031"/>
        <v>2500</v>
      </c>
    </row>
    <row r="1395" spans="1:10" s="167" customFormat="1" x14ac:dyDescent="0.2">
      <c r="A1395" s="181" t="s">
        <v>650</v>
      </c>
      <c r="B1395" s="153" t="s">
        <v>77</v>
      </c>
      <c r="C1395" s="154">
        <v>11</v>
      </c>
      <c r="D1395" s="155"/>
      <c r="E1395" s="156">
        <v>343</v>
      </c>
      <c r="F1395" s="226"/>
      <c r="G1395" s="157"/>
      <c r="H1395" s="200">
        <f t="shared" ref="H1395" si="1032">SUM(H1396:H1397)</f>
        <v>2500</v>
      </c>
      <c r="I1395" s="200">
        <f t="shared" ref="I1395" si="1033">SUM(I1396:I1397)</f>
        <v>2500</v>
      </c>
      <c r="J1395" s="200">
        <f t="shared" ref="J1395" si="1034">SUM(J1396:J1397)</f>
        <v>2500</v>
      </c>
    </row>
    <row r="1396" spans="1:10" s="284" customFormat="1" x14ac:dyDescent="0.2">
      <c r="A1396" s="182" t="s">
        <v>650</v>
      </c>
      <c r="B1396" s="160" t="s">
        <v>77</v>
      </c>
      <c r="C1396" s="161">
        <v>11</v>
      </c>
      <c r="D1396" s="162" t="s">
        <v>25</v>
      </c>
      <c r="E1396" s="163">
        <v>3431</v>
      </c>
      <c r="F1396" s="227" t="s">
        <v>153</v>
      </c>
      <c r="G1396" s="221"/>
      <c r="H1396" s="245">
        <v>500</v>
      </c>
      <c r="I1396" s="245">
        <v>500</v>
      </c>
      <c r="J1396" s="245">
        <v>500</v>
      </c>
    </row>
    <row r="1397" spans="1:10" s="224" customFormat="1" ht="15" x14ac:dyDescent="0.2">
      <c r="A1397" s="182" t="s">
        <v>650</v>
      </c>
      <c r="B1397" s="160" t="s">
        <v>77</v>
      </c>
      <c r="C1397" s="161">
        <v>11</v>
      </c>
      <c r="D1397" s="162" t="s">
        <v>25</v>
      </c>
      <c r="E1397" s="163">
        <v>3433</v>
      </c>
      <c r="F1397" s="227" t="s">
        <v>126</v>
      </c>
      <c r="G1397" s="221"/>
      <c r="H1397" s="245">
        <v>2000</v>
      </c>
      <c r="I1397" s="245">
        <v>2000</v>
      </c>
      <c r="J1397" s="245">
        <v>2000</v>
      </c>
    </row>
    <row r="1398" spans="1:10" x14ac:dyDescent="0.2">
      <c r="A1398" s="390" t="s">
        <v>650</v>
      </c>
      <c r="B1398" s="303" t="s">
        <v>77</v>
      </c>
      <c r="C1398" s="286">
        <v>11</v>
      </c>
      <c r="D1398" s="286"/>
      <c r="E1398" s="287">
        <v>42</v>
      </c>
      <c r="F1398" s="288"/>
      <c r="G1398" s="289"/>
      <c r="H1398" s="290">
        <f t="shared" ref="H1398" si="1035">H1399+H1401</f>
        <v>28000</v>
      </c>
      <c r="I1398" s="290">
        <f t="shared" ref="I1398" si="1036">I1399+I1401</f>
        <v>28000</v>
      </c>
      <c r="J1398" s="290">
        <f t="shared" ref="J1398" si="1037">J1399+J1401</f>
        <v>28000</v>
      </c>
    </row>
    <row r="1399" spans="1:10" s="152" customFormat="1" x14ac:dyDescent="0.2">
      <c r="A1399" s="181" t="s">
        <v>650</v>
      </c>
      <c r="B1399" s="153" t="s">
        <v>77</v>
      </c>
      <c r="C1399" s="154">
        <v>11</v>
      </c>
      <c r="D1399" s="155"/>
      <c r="E1399" s="156">
        <v>422</v>
      </c>
      <c r="F1399" s="226"/>
      <c r="G1399" s="157"/>
      <c r="H1399" s="200">
        <f t="shared" ref="H1399:J1399" si="1038">SUM(H1400)</f>
        <v>25000</v>
      </c>
      <c r="I1399" s="200">
        <f t="shared" si="1038"/>
        <v>25000</v>
      </c>
      <c r="J1399" s="200">
        <f t="shared" si="1038"/>
        <v>25000</v>
      </c>
    </row>
    <row r="1400" spans="1:10" s="224" customFormat="1" ht="15" x14ac:dyDescent="0.2">
      <c r="A1400" s="182" t="s">
        <v>650</v>
      </c>
      <c r="B1400" s="160" t="s">
        <v>77</v>
      </c>
      <c r="C1400" s="161">
        <v>11</v>
      </c>
      <c r="D1400" s="162" t="s">
        <v>25</v>
      </c>
      <c r="E1400" s="163">
        <v>4221</v>
      </c>
      <c r="F1400" s="227" t="s">
        <v>129</v>
      </c>
      <c r="G1400" s="221"/>
      <c r="H1400" s="245">
        <v>25000</v>
      </c>
      <c r="I1400" s="245">
        <v>25000</v>
      </c>
      <c r="J1400" s="245">
        <v>25000</v>
      </c>
    </row>
    <row r="1401" spans="1:10" s="152" customFormat="1" x14ac:dyDescent="0.2">
      <c r="A1401" s="181" t="s">
        <v>650</v>
      </c>
      <c r="B1401" s="153" t="s">
        <v>77</v>
      </c>
      <c r="C1401" s="154">
        <v>11</v>
      </c>
      <c r="D1401" s="155"/>
      <c r="E1401" s="156">
        <v>426</v>
      </c>
      <c r="F1401" s="226"/>
      <c r="G1401" s="157"/>
      <c r="H1401" s="200">
        <f t="shared" ref="H1401:J1401" si="1039">SUM(H1402)</f>
        <v>3000</v>
      </c>
      <c r="I1401" s="200">
        <f t="shared" si="1039"/>
        <v>3000</v>
      </c>
      <c r="J1401" s="200">
        <f t="shared" si="1039"/>
        <v>3000</v>
      </c>
    </row>
    <row r="1402" spans="1:10" s="224" customFormat="1" ht="15" x14ac:dyDescent="0.2">
      <c r="A1402" s="182" t="s">
        <v>650</v>
      </c>
      <c r="B1402" s="160" t="s">
        <v>77</v>
      </c>
      <c r="C1402" s="161">
        <v>11</v>
      </c>
      <c r="D1402" s="162" t="s">
        <v>25</v>
      </c>
      <c r="E1402" s="163">
        <v>4262</v>
      </c>
      <c r="F1402" s="227" t="s">
        <v>135</v>
      </c>
      <c r="G1402" s="221"/>
      <c r="H1402" s="245">
        <v>3000</v>
      </c>
      <c r="I1402" s="245">
        <v>3000</v>
      </c>
      <c r="J1402" s="245">
        <v>3000</v>
      </c>
    </row>
    <row r="1403" spans="1:10" ht="67.5" x14ac:dyDescent="0.2">
      <c r="A1403" s="391" t="s">
        <v>650</v>
      </c>
      <c r="B1403" s="297" t="s">
        <v>175</v>
      </c>
      <c r="C1403" s="297"/>
      <c r="D1403" s="297"/>
      <c r="E1403" s="298"/>
      <c r="F1403" s="300" t="s">
        <v>76</v>
      </c>
      <c r="G1403" s="301" t="s">
        <v>690</v>
      </c>
      <c r="H1403" s="302">
        <f t="shared" ref="H1403:J1403" si="1040">H1404</f>
        <v>327000000</v>
      </c>
      <c r="I1403" s="302">
        <f t="shared" si="1040"/>
        <v>340000000</v>
      </c>
      <c r="J1403" s="302">
        <f t="shared" si="1040"/>
        <v>340000000</v>
      </c>
    </row>
    <row r="1404" spans="1:10" x14ac:dyDescent="0.2">
      <c r="A1404" s="390" t="s">
        <v>650</v>
      </c>
      <c r="B1404" s="303" t="s">
        <v>175</v>
      </c>
      <c r="C1404" s="286">
        <v>11</v>
      </c>
      <c r="D1404" s="286"/>
      <c r="E1404" s="287">
        <v>35</v>
      </c>
      <c r="F1404" s="288"/>
      <c r="G1404" s="289"/>
      <c r="H1404" s="290">
        <f t="shared" ref="H1404" si="1041">H1405+H1407</f>
        <v>327000000</v>
      </c>
      <c r="I1404" s="290">
        <f t="shared" ref="I1404" si="1042">I1405+I1407</f>
        <v>340000000</v>
      </c>
      <c r="J1404" s="290">
        <f t="shared" ref="J1404" si="1043">J1405+J1407</f>
        <v>340000000</v>
      </c>
    </row>
    <row r="1405" spans="1:10" s="152" customFormat="1" x14ac:dyDescent="0.2">
      <c r="A1405" s="181" t="s">
        <v>650</v>
      </c>
      <c r="B1405" s="153" t="s">
        <v>175</v>
      </c>
      <c r="C1405" s="154">
        <v>11</v>
      </c>
      <c r="D1405" s="181"/>
      <c r="E1405" s="156">
        <v>351</v>
      </c>
      <c r="F1405" s="226"/>
      <c r="G1405" s="157"/>
      <c r="H1405" s="158">
        <f t="shared" ref="H1405:J1405" si="1044">SUM(H1406)</f>
        <v>262000000</v>
      </c>
      <c r="I1405" s="158">
        <f t="shared" si="1044"/>
        <v>265000000</v>
      </c>
      <c r="J1405" s="158">
        <f t="shared" si="1044"/>
        <v>265000000</v>
      </c>
    </row>
    <row r="1406" spans="1:10" s="224" customFormat="1" ht="30" x14ac:dyDescent="0.2">
      <c r="A1406" s="182" t="s">
        <v>650</v>
      </c>
      <c r="B1406" s="160" t="s">
        <v>175</v>
      </c>
      <c r="C1406" s="161">
        <v>11</v>
      </c>
      <c r="D1406" s="182" t="s">
        <v>25</v>
      </c>
      <c r="E1406" s="163">
        <v>3512</v>
      </c>
      <c r="F1406" s="227" t="s">
        <v>140</v>
      </c>
      <c r="G1406" s="221"/>
      <c r="H1406" s="245">
        <v>262000000</v>
      </c>
      <c r="I1406" s="245">
        <v>265000000</v>
      </c>
      <c r="J1406" s="245">
        <v>265000000</v>
      </c>
    </row>
    <row r="1407" spans="1:10" x14ac:dyDescent="0.2">
      <c r="A1407" s="185" t="s">
        <v>650</v>
      </c>
      <c r="B1407" s="168" t="s">
        <v>175</v>
      </c>
      <c r="C1407" s="169">
        <v>11</v>
      </c>
      <c r="D1407" s="185"/>
      <c r="E1407" s="171">
        <v>352</v>
      </c>
      <c r="F1407" s="227"/>
      <c r="G1407" s="164"/>
      <c r="H1407" s="159">
        <f t="shared" ref="H1407:J1407" si="1045">H1408</f>
        <v>65000000</v>
      </c>
      <c r="I1407" s="159">
        <f t="shared" si="1045"/>
        <v>75000000</v>
      </c>
      <c r="J1407" s="159">
        <f t="shared" si="1045"/>
        <v>75000000</v>
      </c>
    </row>
    <row r="1408" spans="1:10" s="224" customFormat="1" ht="30" x14ac:dyDescent="0.2">
      <c r="A1408" s="146" t="s">
        <v>650</v>
      </c>
      <c r="B1408" s="144" t="s">
        <v>175</v>
      </c>
      <c r="C1408" s="145">
        <v>11</v>
      </c>
      <c r="D1408" s="146" t="s">
        <v>25</v>
      </c>
      <c r="E1408" s="173">
        <v>3522</v>
      </c>
      <c r="F1408" s="227" t="s">
        <v>665</v>
      </c>
      <c r="G1408" s="221"/>
      <c r="H1408" s="245">
        <v>65000000</v>
      </c>
      <c r="I1408" s="245">
        <v>75000000</v>
      </c>
      <c r="J1408" s="245">
        <v>75000000</v>
      </c>
    </row>
    <row r="1409" spans="1:10" s="152" customFormat="1" ht="67.5" x14ac:dyDescent="0.2">
      <c r="A1409" s="391" t="s">
        <v>650</v>
      </c>
      <c r="B1409" s="297" t="s">
        <v>378</v>
      </c>
      <c r="C1409" s="297"/>
      <c r="D1409" s="297"/>
      <c r="E1409" s="298"/>
      <c r="F1409" s="300" t="s">
        <v>35</v>
      </c>
      <c r="G1409" s="301" t="s">
        <v>690</v>
      </c>
      <c r="H1409" s="302">
        <f t="shared" ref="H1409:J1409" si="1046">H1410</f>
        <v>73100</v>
      </c>
      <c r="I1409" s="302">
        <f t="shared" si="1046"/>
        <v>73100</v>
      </c>
      <c r="J1409" s="302">
        <f t="shared" si="1046"/>
        <v>73100</v>
      </c>
    </row>
    <row r="1410" spans="1:10" s="152" customFormat="1" x14ac:dyDescent="0.2">
      <c r="A1410" s="390" t="s">
        <v>650</v>
      </c>
      <c r="B1410" s="303" t="s">
        <v>378</v>
      </c>
      <c r="C1410" s="286">
        <v>11</v>
      </c>
      <c r="D1410" s="286"/>
      <c r="E1410" s="287">
        <v>32</v>
      </c>
      <c r="F1410" s="288"/>
      <c r="G1410" s="289"/>
      <c r="H1410" s="290">
        <f t="shared" ref="H1410" si="1047">H1411+H1415</f>
        <v>73100</v>
      </c>
      <c r="I1410" s="290">
        <f t="shared" ref="I1410" si="1048">I1411+I1415</f>
        <v>73100</v>
      </c>
      <c r="J1410" s="290">
        <f t="shared" ref="J1410" si="1049">J1411+J1415</f>
        <v>73100</v>
      </c>
    </row>
    <row r="1411" spans="1:10" s="152" customFormat="1" x14ac:dyDescent="0.2">
      <c r="A1411" s="181" t="s">
        <v>650</v>
      </c>
      <c r="B1411" s="153" t="s">
        <v>378</v>
      </c>
      <c r="C1411" s="154">
        <v>11</v>
      </c>
      <c r="D1411" s="181"/>
      <c r="E1411" s="176">
        <v>323</v>
      </c>
      <c r="F1411" s="226"/>
      <c r="G1411" s="157"/>
      <c r="H1411" s="158">
        <f t="shared" ref="H1411" si="1050">SUM(H1412:H1414)</f>
        <v>62000</v>
      </c>
      <c r="I1411" s="158">
        <f t="shared" ref="I1411" si="1051">SUM(I1412:I1414)</f>
        <v>62000</v>
      </c>
      <c r="J1411" s="158">
        <f t="shared" ref="J1411" si="1052">SUM(J1412:J1414)</f>
        <v>62000</v>
      </c>
    </row>
    <row r="1412" spans="1:10" s="224" customFormat="1" ht="15" x14ac:dyDescent="0.2">
      <c r="A1412" s="182" t="s">
        <v>650</v>
      </c>
      <c r="B1412" s="160" t="s">
        <v>378</v>
      </c>
      <c r="C1412" s="161">
        <v>11</v>
      </c>
      <c r="D1412" s="182" t="s">
        <v>25</v>
      </c>
      <c r="E1412" s="163">
        <v>3232</v>
      </c>
      <c r="F1412" s="227" t="s">
        <v>118</v>
      </c>
      <c r="G1412" s="221"/>
      <c r="H1412" s="245">
        <v>9000</v>
      </c>
      <c r="I1412" s="245">
        <v>9000</v>
      </c>
      <c r="J1412" s="245">
        <v>9000</v>
      </c>
    </row>
    <row r="1413" spans="1:10" s="224" customFormat="1" ht="15" x14ac:dyDescent="0.2">
      <c r="A1413" s="182" t="s">
        <v>650</v>
      </c>
      <c r="B1413" s="160" t="s">
        <v>378</v>
      </c>
      <c r="C1413" s="161">
        <v>11</v>
      </c>
      <c r="D1413" s="182" t="s">
        <v>25</v>
      </c>
      <c r="E1413" s="163">
        <v>3235</v>
      </c>
      <c r="F1413" s="227" t="s">
        <v>42</v>
      </c>
      <c r="G1413" s="221"/>
      <c r="H1413" s="245">
        <v>49000</v>
      </c>
      <c r="I1413" s="245">
        <v>49000</v>
      </c>
      <c r="J1413" s="245">
        <v>49000</v>
      </c>
    </row>
    <row r="1414" spans="1:10" s="224" customFormat="1" ht="15" x14ac:dyDescent="0.2">
      <c r="A1414" s="182" t="s">
        <v>650</v>
      </c>
      <c r="B1414" s="160" t="s">
        <v>378</v>
      </c>
      <c r="C1414" s="161">
        <v>11</v>
      </c>
      <c r="D1414" s="182" t="s">
        <v>25</v>
      </c>
      <c r="E1414" s="163">
        <v>3239</v>
      </c>
      <c r="F1414" s="227" t="s">
        <v>41</v>
      </c>
      <c r="G1414" s="221"/>
      <c r="H1414" s="245">
        <v>4000</v>
      </c>
      <c r="I1414" s="245">
        <v>4000</v>
      </c>
      <c r="J1414" s="245">
        <v>4000</v>
      </c>
    </row>
    <row r="1415" spans="1:10" s="152" customFormat="1" x14ac:dyDescent="0.2">
      <c r="A1415" s="181" t="s">
        <v>650</v>
      </c>
      <c r="B1415" s="153" t="s">
        <v>378</v>
      </c>
      <c r="C1415" s="154">
        <v>11</v>
      </c>
      <c r="D1415" s="181"/>
      <c r="E1415" s="156">
        <v>329</v>
      </c>
      <c r="F1415" s="226"/>
      <c r="G1415" s="157"/>
      <c r="H1415" s="158">
        <f t="shared" ref="H1415" si="1053">SUM(H1416:H1417)</f>
        <v>11100</v>
      </c>
      <c r="I1415" s="158">
        <f t="shared" ref="I1415" si="1054">SUM(I1416:I1417)</f>
        <v>11100</v>
      </c>
      <c r="J1415" s="158">
        <f t="shared" ref="J1415" si="1055">SUM(J1416:J1417)</f>
        <v>11100</v>
      </c>
    </row>
    <row r="1416" spans="1:10" s="224" customFormat="1" ht="15" x14ac:dyDescent="0.2">
      <c r="A1416" s="182" t="s">
        <v>650</v>
      </c>
      <c r="B1416" s="160" t="s">
        <v>378</v>
      </c>
      <c r="C1416" s="161">
        <v>11</v>
      </c>
      <c r="D1416" s="182" t="s">
        <v>25</v>
      </c>
      <c r="E1416" s="163">
        <v>3292</v>
      </c>
      <c r="F1416" s="227" t="s">
        <v>123</v>
      </c>
      <c r="G1416" s="221"/>
      <c r="H1416" s="245">
        <v>10000</v>
      </c>
      <c r="I1416" s="245">
        <v>10000</v>
      </c>
      <c r="J1416" s="245">
        <v>10000</v>
      </c>
    </row>
    <row r="1417" spans="1:10" s="224" customFormat="1" ht="15" x14ac:dyDescent="0.2">
      <c r="A1417" s="182" t="s">
        <v>650</v>
      </c>
      <c r="B1417" s="160" t="s">
        <v>378</v>
      </c>
      <c r="C1417" s="161">
        <v>11</v>
      </c>
      <c r="D1417" s="182" t="s">
        <v>25</v>
      </c>
      <c r="E1417" s="163">
        <v>3299</v>
      </c>
      <c r="F1417" s="227" t="s">
        <v>125</v>
      </c>
      <c r="G1417" s="221"/>
      <c r="H1417" s="245">
        <v>1100</v>
      </c>
      <c r="I1417" s="245">
        <v>1100</v>
      </c>
      <c r="J1417" s="245">
        <v>1100</v>
      </c>
    </row>
    <row r="1418" spans="1:10" s="152" customFormat="1" ht="67.5" x14ac:dyDescent="0.2">
      <c r="A1418" s="309" t="s">
        <v>650</v>
      </c>
      <c r="B1418" s="296" t="s">
        <v>596</v>
      </c>
      <c r="C1418" s="296"/>
      <c r="D1418" s="296"/>
      <c r="E1418" s="305"/>
      <c r="F1418" s="300" t="s">
        <v>560</v>
      </c>
      <c r="G1418" s="301" t="s">
        <v>690</v>
      </c>
      <c r="H1418" s="302">
        <f t="shared" ref="H1418" si="1056">H1419+H1423</f>
        <v>2300000</v>
      </c>
      <c r="I1418" s="302">
        <f t="shared" ref="I1418" si="1057">I1419+I1423</f>
        <v>2450000</v>
      </c>
      <c r="J1418" s="302">
        <f t="shared" ref="J1418" si="1058">J1419+J1423</f>
        <v>2450000</v>
      </c>
    </row>
    <row r="1419" spans="1:10" s="152" customFormat="1" x14ac:dyDescent="0.2">
      <c r="A1419" s="390" t="s">
        <v>650</v>
      </c>
      <c r="B1419" s="303" t="s">
        <v>596</v>
      </c>
      <c r="C1419" s="286">
        <v>11</v>
      </c>
      <c r="D1419" s="286"/>
      <c r="E1419" s="287">
        <v>32</v>
      </c>
      <c r="F1419" s="288"/>
      <c r="G1419" s="289"/>
      <c r="H1419" s="290">
        <f t="shared" ref="H1419:J1419" si="1059">H1420</f>
        <v>1800000</v>
      </c>
      <c r="I1419" s="290">
        <f t="shared" si="1059"/>
        <v>2250000</v>
      </c>
      <c r="J1419" s="290">
        <f t="shared" si="1059"/>
        <v>2250000</v>
      </c>
    </row>
    <row r="1420" spans="1:10" s="152" customFormat="1" x14ac:dyDescent="0.2">
      <c r="A1420" s="181" t="s">
        <v>650</v>
      </c>
      <c r="B1420" s="153" t="s">
        <v>596</v>
      </c>
      <c r="C1420" s="153">
        <v>11</v>
      </c>
      <c r="D1420" s="181"/>
      <c r="E1420" s="176">
        <v>323</v>
      </c>
      <c r="F1420" s="226"/>
      <c r="G1420" s="157"/>
      <c r="H1420" s="158">
        <f t="shared" ref="H1420" si="1060">H1422+H1421</f>
        <v>1800000</v>
      </c>
      <c r="I1420" s="158">
        <f t="shared" ref="I1420" si="1061">I1422+I1421</f>
        <v>2250000</v>
      </c>
      <c r="J1420" s="158">
        <f t="shared" ref="J1420" si="1062">J1422+J1421</f>
        <v>2250000</v>
      </c>
    </row>
    <row r="1421" spans="1:10" s="224" customFormat="1" ht="15" x14ac:dyDescent="0.2">
      <c r="A1421" s="182" t="s">
        <v>650</v>
      </c>
      <c r="B1421" s="160" t="s">
        <v>596</v>
      </c>
      <c r="C1421" s="160">
        <v>11</v>
      </c>
      <c r="D1421" s="182" t="s">
        <v>25</v>
      </c>
      <c r="E1421" s="183">
        <v>3238</v>
      </c>
      <c r="F1421" s="227" t="s">
        <v>122</v>
      </c>
      <c r="G1421" s="221"/>
      <c r="H1421" s="245">
        <v>600000</v>
      </c>
      <c r="I1421" s="245">
        <v>650000</v>
      </c>
      <c r="J1421" s="245">
        <v>650000</v>
      </c>
    </row>
    <row r="1422" spans="1:10" s="224" customFormat="1" ht="15" x14ac:dyDescent="0.2">
      <c r="A1422" s="182" t="s">
        <v>650</v>
      </c>
      <c r="B1422" s="160" t="s">
        <v>596</v>
      </c>
      <c r="C1422" s="160">
        <v>11</v>
      </c>
      <c r="D1422" s="182" t="s">
        <v>25</v>
      </c>
      <c r="E1422" s="183">
        <v>3239</v>
      </c>
      <c r="F1422" s="227" t="s">
        <v>41</v>
      </c>
      <c r="G1422" s="221"/>
      <c r="H1422" s="245">
        <v>1200000</v>
      </c>
      <c r="I1422" s="245">
        <v>1600000</v>
      </c>
      <c r="J1422" s="245">
        <v>1600000</v>
      </c>
    </row>
    <row r="1423" spans="1:10" x14ac:dyDescent="0.2">
      <c r="A1423" s="390" t="s">
        <v>650</v>
      </c>
      <c r="B1423" s="303" t="s">
        <v>596</v>
      </c>
      <c r="C1423" s="286">
        <v>11</v>
      </c>
      <c r="D1423" s="286"/>
      <c r="E1423" s="287">
        <v>42</v>
      </c>
      <c r="F1423" s="288"/>
      <c r="G1423" s="289"/>
      <c r="H1423" s="290">
        <f t="shared" ref="H1423:J1424" si="1063">H1424</f>
        <v>500000</v>
      </c>
      <c r="I1423" s="290">
        <f t="shared" si="1063"/>
        <v>200000</v>
      </c>
      <c r="J1423" s="290">
        <f t="shared" si="1063"/>
        <v>200000</v>
      </c>
    </row>
    <row r="1424" spans="1:10" x14ac:dyDescent="0.2">
      <c r="A1424" s="181" t="s">
        <v>650</v>
      </c>
      <c r="B1424" s="153" t="s">
        <v>596</v>
      </c>
      <c r="C1424" s="153">
        <v>11</v>
      </c>
      <c r="D1424" s="181"/>
      <c r="E1424" s="176">
        <v>426</v>
      </c>
      <c r="F1424" s="226"/>
      <c r="G1424" s="157"/>
      <c r="H1424" s="158">
        <f t="shared" si="1063"/>
        <v>500000</v>
      </c>
      <c r="I1424" s="158">
        <f t="shared" si="1063"/>
        <v>200000</v>
      </c>
      <c r="J1424" s="158">
        <f t="shared" si="1063"/>
        <v>200000</v>
      </c>
    </row>
    <row r="1425" spans="1:10" s="224" customFormat="1" ht="15" x14ac:dyDescent="0.2">
      <c r="A1425" s="182" t="s">
        <v>650</v>
      </c>
      <c r="B1425" s="160" t="s">
        <v>596</v>
      </c>
      <c r="C1425" s="160">
        <v>11</v>
      </c>
      <c r="D1425" s="182" t="s">
        <v>25</v>
      </c>
      <c r="E1425" s="183">
        <v>4262</v>
      </c>
      <c r="F1425" s="227" t="s">
        <v>135</v>
      </c>
      <c r="G1425" s="221"/>
      <c r="H1425" s="245">
        <v>500000</v>
      </c>
      <c r="I1425" s="245">
        <v>200000</v>
      </c>
      <c r="J1425" s="245">
        <v>200000</v>
      </c>
    </row>
    <row r="1426" spans="1:10" s="152" customFormat="1" x14ac:dyDescent="0.2">
      <c r="A1426" s="401" t="s">
        <v>651</v>
      </c>
      <c r="B1426" s="431" t="s">
        <v>186</v>
      </c>
      <c r="C1426" s="431"/>
      <c r="D1426" s="431"/>
      <c r="E1426" s="431"/>
      <c r="F1426" s="431"/>
      <c r="G1426" s="201"/>
      <c r="H1426" s="150">
        <f t="shared" ref="H1426:J1426" si="1064">H1427+H1523+H1590</f>
        <v>80155000</v>
      </c>
      <c r="I1426" s="150">
        <f t="shared" si="1064"/>
        <v>73770000</v>
      </c>
      <c r="J1426" s="150">
        <f t="shared" si="1064"/>
        <v>69152000</v>
      </c>
    </row>
    <row r="1427" spans="1:10" s="179" customFormat="1" ht="31.5" x14ac:dyDescent="0.2">
      <c r="A1427" s="402" t="s">
        <v>652</v>
      </c>
      <c r="B1427" s="439" t="s">
        <v>333</v>
      </c>
      <c r="C1427" s="439"/>
      <c r="D1427" s="439"/>
      <c r="E1427" s="439"/>
      <c r="F1427" s="234" t="s">
        <v>648</v>
      </c>
      <c r="G1427" s="180"/>
      <c r="H1427" s="151">
        <f t="shared" ref="H1427:J1427" si="1065">H1428+H1491+H1506</f>
        <v>6123000</v>
      </c>
      <c r="I1427" s="151">
        <f t="shared" si="1065"/>
        <v>6128000</v>
      </c>
      <c r="J1427" s="151">
        <f t="shared" si="1065"/>
        <v>6128000</v>
      </c>
    </row>
    <row r="1428" spans="1:10" s="152" customFormat="1" ht="33.75" x14ac:dyDescent="0.2">
      <c r="A1428" s="391" t="s">
        <v>652</v>
      </c>
      <c r="B1428" s="297" t="s">
        <v>227</v>
      </c>
      <c r="C1428" s="297"/>
      <c r="D1428" s="297"/>
      <c r="E1428" s="298"/>
      <c r="F1428" s="300" t="s">
        <v>263</v>
      </c>
      <c r="G1428" s="301" t="s">
        <v>698</v>
      </c>
      <c r="H1428" s="302">
        <f t="shared" ref="H1428:J1428" si="1066">H1429+H1437+H1468+H1472+H1475+H1479+H1485+H1488</f>
        <v>5678000</v>
      </c>
      <c r="I1428" s="302">
        <f t="shared" si="1066"/>
        <v>5696000</v>
      </c>
      <c r="J1428" s="302">
        <f t="shared" si="1066"/>
        <v>5696000</v>
      </c>
    </row>
    <row r="1429" spans="1:10" s="152" customFormat="1" x14ac:dyDescent="0.2">
      <c r="A1429" s="390" t="s">
        <v>652</v>
      </c>
      <c r="B1429" s="303" t="s">
        <v>227</v>
      </c>
      <c r="C1429" s="286">
        <v>11</v>
      </c>
      <c r="D1429" s="286"/>
      <c r="E1429" s="287">
        <v>31</v>
      </c>
      <c r="F1429" s="288"/>
      <c r="G1429" s="289"/>
      <c r="H1429" s="290">
        <f t="shared" ref="H1429" si="1067">H1430+H1433+H1435</f>
        <v>4117000</v>
      </c>
      <c r="I1429" s="290">
        <f t="shared" ref="I1429" si="1068">I1430+I1433+I1435</f>
        <v>4240000</v>
      </c>
      <c r="J1429" s="290">
        <f t="shared" ref="J1429" si="1069">J1430+J1433+J1435</f>
        <v>4240000</v>
      </c>
    </row>
    <row r="1430" spans="1:10" s="152" customFormat="1" x14ac:dyDescent="0.2">
      <c r="A1430" s="181" t="s">
        <v>652</v>
      </c>
      <c r="B1430" s="153" t="s">
        <v>227</v>
      </c>
      <c r="C1430" s="154">
        <v>11</v>
      </c>
      <c r="D1430" s="181"/>
      <c r="E1430" s="156">
        <v>311</v>
      </c>
      <c r="F1430" s="226"/>
      <c r="G1430" s="157"/>
      <c r="H1430" s="247">
        <f t="shared" ref="H1430" si="1070">SUM(H1431:H1432)</f>
        <v>3460000</v>
      </c>
      <c r="I1430" s="247">
        <f t="shared" ref="I1430" si="1071">SUM(I1431:I1432)</f>
        <v>3565000</v>
      </c>
      <c r="J1430" s="247">
        <f t="shared" ref="J1430" si="1072">SUM(J1431:J1432)</f>
        <v>3565000</v>
      </c>
    </row>
    <row r="1431" spans="1:10" s="244" customFormat="1" x14ac:dyDescent="0.2">
      <c r="A1431" s="182" t="s">
        <v>652</v>
      </c>
      <c r="B1431" s="160" t="s">
        <v>227</v>
      </c>
      <c r="C1431" s="161">
        <v>11</v>
      </c>
      <c r="D1431" s="182" t="s">
        <v>27</v>
      </c>
      <c r="E1431" s="183">
        <v>3111</v>
      </c>
      <c r="F1431" s="227" t="s">
        <v>19</v>
      </c>
      <c r="G1431" s="221"/>
      <c r="H1431" s="245">
        <v>3455000</v>
      </c>
      <c r="I1431" s="245">
        <v>3560000</v>
      </c>
      <c r="J1431" s="245">
        <v>3560000</v>
      </c>
    </row>
    <row r="1432" spans="1:10" s="244" customFormat="1" x14ac:dyDescent="0.2">
      <c r="A1432" s="182" t="s">
        <v>652</v>
      </c>
      <c r="B1432" s="160" t="s">
        <v>227</v>
      </c>
      <c r="C1432" s="161">
        <v>11</v>
      </c>
      <c r="D1432" s="182" t="s">
        <v>27</v>
      </c>
      <c r="E1432" s="183">
        <v>3113</v>
      </c>
      <c r="F1432" s="227" t="s">
        <v>20</v>
      </c>
      <c r="G1432" s="221"/>
      <c r="H1432" s="245">
        <v>5000</v>
      </c>
      <c r="I1432" s="245">
        <v>5000</v>
      </c>
      <c r="J1432" s="245">
        <v>5000</v>
      </c>
    </row>
    <row r="1433" spans="1:10" s="152" customFormat="1" x14ac:dyDescent="0.2">
      <c r="A1433" s="181" t="s">
        <v>652</v>
      </c>
      <c r="B1433" s="153" t="s">
        <v>227</v>
      </c>
      <c r="C1433" s="154">
        <v>11</v>
      </c>
      <c r="D1433" s="181"/>
      <c r="E1433" s="176">
        <v>312</v>
      </c>
      <c r="F1433" s="226"/>
      <c r="G1433" s="157"/>
      <c r="H1433" s="158">
        <f t="shared" ref="H1433:J1433" si="1073">SUM(H1434)</f>
        <v>80000</v>
      </c>
      <c r="I1433" s="158">
        <f t="shared" si="1073"/>
        <v>80000</v>
      </c>
      <c r="J1433" s="158">
        <f t="shared" si="1073"/>
        <v>80000</v>
      </c>
    </row>
    <row r="1434" spans="1:10" s="244" customFormat="1" x14ac:dyDescent="0.2">
      <c r="A1434" s="182" t="s">
        <v>652</v>
      </c>
      <c r="B1434" s="160" t="s">
        <v>227</v>
      </c>
      <c r="C1434" s="161">
        <v>11</v>
      </c>
      <c r="D1434" s="182" t="s">
        <v>27</v>
      </c>
      <c r="E1434" s="183">
        <v>3121</v>
      </c>
      <c r="F1434" s="227" t="s">
        <v>138</v>
      </c>
      <c r="G1434" s="221"/>
      <c r="H1434" s="245">
        <v>80000</v>
      </c>
      <c r="I1434" s="245">
        <v>80000</v>
      </c>
      <c r="J1434" s="245">
        <v>80000</v>
      </c>
    </row>
    <row r="1435" spans="1:10" s="152" customFormat="1" x14ac:dyDescent="0.2">
      <c r="A1435" s="181" t="s">
        <v>652</v>
      </c>
      <c r="B1435" s="153" t="s">
        <v>227</v>
      </c>
      <c r="C1435" s="154">
        <v>11</v>
      </c>
      <c r="D1435" s="181"/>
      <c r="E1435" s="176">
        <v>313</v>
      </c>
      <c r="F1435" s="226"/>
      <c r="G1435" s="157"/>
      <c r="H1435" s="158">
        <f t="shared" ref="H1435:J1435" si="1074">SUM(H1436:H1436)</f>
        <v>577000</v>
      </c>
      <c r="I1435" s="158">
        <f t="shared" si="1074"/>
        <v>595000</v>
      </c>
      <c r="J1435" s="158">
        <f t="shared" si="1074"/>
        <v>595000</v>
      </c>
    </row>
    <row r="1436" spans="1:10" s="244" customFormat="1" x14ac:dyDescent="0.2">
      <c r="A1436" s="182" t="s">
        <v>652</v>
      </c>
      <c r="B1436" s="160" t="s">
        <v>227</v>
      </c>
      <c r="C1436" s="161">
        <v>11</v>
      </c>
      <c r="D1436" s="182" t="s">
        <v>27</v>
      </c>
      <c r="E1436" s="183">
        <v>3132</v>
      </c>
      <c r="F1436" s="227" t="s">
        <v>280</v>
      </c>
      <c r="G1436" s="221"/>
      <c r="H1436" s="245">
        <v>577000</v>
      </c>
      <c r="I1436" s="245">
        <v>595000</v>
      </c>
      <c r="J1436" s="245">
        <v>595000</v>
      </c>
    </row>
    <row r="1437" spans="1:10" s="152" customFormat="1" x14ac:dyDescent="0.2">
      <c r="A1437" s="390" t="s">
        <v>652</v>
      </c>
      <c r="B1437" s="303" t="s">
        <v>227</v>
      </c>
      <c r="C1437" s="286">
        <v>11</v>
      </c>
      <c r="D1437" s="286"/>
      <c r="E1437" s="287">
        <v>32</v>
      </c>
      <c r="F1437" s="288"/>
      <c r="G1437" s="289"/>
      <c r="H1437" s="290">
        <f t="shared" ref="H1437" si="1075">H1438+H1443+H1449+H1458+H1460</f>
        <v>1412000</v>
      </c>
      <c r="I1437" s="290">
        <f t="shared" ref="I1437" si="1076">I1438+I1443+I1449+I1458+I1460</f>
        <v>1367000</v>
      </c>
      <c r="J1437" s="290">
        <f t="shared" ref="J1437" si="1077">J1438+J1443+J1449+J1458+J1460</f>
        <v>1367000</v>
      </c>
    </row>
    <row r="1438" spans="1:10" s="152" customFormat="1" x14ac:dyDescent="0.2">
      <c r="A1438" s="181" t="s">
        <v>652</v>
      </c>
      <c r="B1438" s="153" t="s">
        <v>227</v>
      </c>
      <c r="C1438" s="154">
        <v>11</v>
      </c>
      <c r="D1438" s="181"/>
      <c r="E1438" s="176">
        <v>321</v>
      </c>
      <c r="F1438" s="226"/>
      <c r="G1438" s="157"/>
      <c r="H1438" s="158">
        <f t="shared" ref="H1438" si="1078">SUM(H1439:H1442)</f>
        <v>309000</v>
      </c>
      <c r="I1438" s="158">
        <f t="shared" ref="I1438" si="1079">SUM(I1439:I1442)</f>
        <v>288000</v>
      </c>
      <c r="J1438" s="158">
        <f t="shared" ref="J1438" si="1080">SUM(J1439:J1442)</f>
        <v>288000</v>
      </c>
    </row>
    <row r="1439" spans="1:10" s="244" customFormat="1" x14ac:dyDescent="0.2">
      <c r="A1439" s="182" t="s">
        <v>652</v>
      </c>
      <c r="B1439" s="160" t="s">
        <v>227</v>
      </c>
      <c r="C1439" s="161">
        <v>11</v>
      </c>
      <c r="D1439" s="182" t="s">
        <v>27</v>
      </c>
      <c r="E1439" s="183">
        <v>3211</v>
      </c>
      <c r="F1439" s="227" t="s">
        <v>110</v>
      </c>
      <c r="G1439" s="221"/>
      <c r="H1439" s="245">
        <v>162000</v>
      </c>
      <c r="I1439" s="245">
        <v>162000</v>
      </c>
      <c r="J1439" s="245">
        <v>162000</v>
      </c>
    </row>
    <row r="1440" spans="1:10" s="244" customFormat="1" ht="30" x14ac:dyDescent="0.2">
      <c r="A1440" s="182" t="s">
        <v>652</v>
      </c>
      <c r="B1440" s="160" t="s">
        <v>227</v>
      </c>
      <c r="C1440" s="161">
        <v>11</v>
      </c>
      <c r="D1440" s="182" t="s">
        <v>27</v>
      </c>
      <c r="E1440" s="183">
        <v>3212</v>
      </c>
      <c r="F1440" s="227" t="s">
        <v>111</v>
      </c>
      <c r="G1440" s="221"/>
      <c r="H1440" s="245">
        <v>77000</v>
      </c>
      <c r="I1440" s="245">
        <v>77000</v>
      </c>
      <c r="J1440" s="245">
        <v>77000</v>
      </c>
    </row>
    <row r="1441" spans="1:10" s="244" customFormat="1" x14ac:dyDescent="0.2">
      <c r="A1441" s="182" t="s">
        <v>652</v>
      </c>
      <c r="B1441" s="160" t="s">
        <v>227</v>
      </c>
      <c r="C1441" s="161">
        <v>11</v>
      </c>
      <c r="D1441" s="182" t="s">
        <v>27</v>
      </c>
      <c r="E1441" s="183">
        <v>3213</v>
      </c>
      <c r="F1441" s="227" t="s">
        <v>112</v>
      </c>
      <c r="G1441" s="221"/>
      <c r="H1441" s="245">
        <v>35000</v>
      </c>
      <c r="I1441" s="245">
        <v>14000</v>
      </c>
      <c r="J1441" s="245">
        <v>14000</v>
      </c>
    </row>
    <row r="1442" spans="1:10" s="244" customFormat="1" x14ac:dyDescent="0.2">
      <c r="A1442" s="182" t="s">
        <v>652</v>
      </c>
      <c r="B1442" s="160" t="s">
        <v>227</v>
      </c>
      <c r="C1442" s="161">
        <v>11</v>
      </c>
      <c r="D1442" s="182" t="s">
        <v>27</v>
      </c>
      <c r="E1442" s="183">
        <v>3214</v>
      </c>
      <c r="F1442" s="227" t="s">
        <v>234</v>
      </c>
      <c r="G1442" s="221"/>
      <c r="H1442" s="245">
        <v>35000</v>
      </c>
      <c r="I1442" s="245">
        <v>35000</v>
      </c>
      <c r="J1442" s="245">
        <v>35000</v>
      </c>
    </row>
    <row r="1443" spans="1:10" s="152" customFormat="1" x14ac:dyDescent="0.2">
      <c r="A1443" s="181" t="s">
        <v>652</v>
      </c>
      <c r="B1443" s="153" t="s">
        <v>227</v>
      </c>
      <c r="C1443" s="154">
        <v>11</v>
      </c>
      <c r="D1443" s="181"/>
      <c r="E1443" s="176">
        <v>322</v>
      </c>
      <c r="F1443" s="226"/>
      <c r="G1443" s="157"/>
      <c r="H1443" s="158">
        <f t="shared" ref="H1443" si="1081">SUM(H1444:H1448)</f>
        <v>149000</v>
      </c>
      <c r="I1443" s="158">
        <f t="shared" ref="I1443" si="1082">SUM(I1444:I1448)</f>
        <v>132000</v>
      </c>
      <c r="J1443" s="158">
        <f t="shared" ref="J1443" si="1083">SUM(J1444:J1448)</f>
        <v>132000</v>
      </c>
    </row>
    <row r="1444" spans="1:10" s="244" customFormat="1" x14ac:dyDescent="0.2">
      <c r="A1444" s="182" t="s">
        <v>652</v>
      </c>
      <c r="B1444" s="160" t="s">
        <v>227</v>
      </c>
      <c r="C1444" s="161">
        <v>11</v>
      </c>
      <c r="D1444" s="182" t="s">
        <v>27</v>
      </c>
      <c r="E1444" s="183">
        <v>3221</v>
      </c>
      <c r="F1444" s="227" t="s">
        <v>146</v>
      </c>
      <c r="G1444" s="221"/>
      <c r="H1444" s="245">
        <v>67000</v>
      </c>
      <c r="I1444" s="245">
        <v>55000</v>
      </c>
      <c r="J1444" s="245">
        <v>55000</v>
      </c>
    </row>
    <row r="1445" spans="1:10" s="244" customFormat="1" x14ac:dyDescent="0.2">
      <c r="A1445" s="182" t="s">
        <v>652</v>
      </c>
      <c r="B1445" s="160" t="s">
        <v>227</v>
      </c>
      <c r="C1445" s="161">
        <v>11</v>
      </c>
      <c r="D1445" s="182" t="s">
        <v>27</v>
      </c>
      <c r="E1445" s="183">
        <v>3223</v>
      </c>
      <c r="F1445" s="227" t="s">
        <v>115</v>
      </c>
      <c r="G1445" s="221"/>
      <c r="H1445" s="245">
        <v>70000</v>
      </c>
      <c r="I1445" s="245">
        <v>65000</v>
      </c>
      <c r="J1445" s="245">
        <v>65000</v>
      </c>
    </row>
    <row r="1446" spans="1:10" s="244" customFormat="1" ht="30" x14ac:dyDescent="0.2">
      <c r="A1446" s="182" t="s">
        <v>652</v>
      </c>
      <c r="B1446" s="160" t="s">
        <v>227</v>
      </c>
      <c r="C1446" s="161">
        <v>11</v>
      </c>
      <c r="D1446" s="182" t="s">
        <v>27</v>
      </c>
      <c r="E1446" s="183">
        <v>3224</v>
      </c>
      <c r="F1446" s="227" t="s">
        <v>144</v>
      </c>
      <c r="G1446" s="221"/>
      <c r="H1446" s="245">
        <v>10000</v>
      </c>
      <c r="I1446" s="245">
        <v>10000</v>
      </c>
      <c r="J1446" s="245">
        <v>10000</v>
      </c>
    </row>
    <row r="1447" spans="1:10" s="244" customFormat="1" x14ac:dyDescent="0.2">
      <c r="A1447" s="182" t="s">
        <v>652</v>
      </c>
      <c r="B1447" s="160" t="s">
        <v>227</v>
      </c>
      <c r="C1447" s="161">
        <v>11</v>
      </c>
      <c r="D1447" s="182" t="s">
        <v>27</v>
      </c>
      <c r="E1447" s="183">
        <v>3225</v>
      </c>
      <c r="F1447" s="227" t="s">
        <v>151</v>
      </c>
      <c r="G1447" s="221"/>
      <c r="H1447" s="245">
        <v>1000</v>
      </c>
      <c r="I1447" s="245">
        <v>1000</v>
      </c>
      <c r="J1447" s="245">
        <v>1000</v>
      </c>
    </row>
    <row r="1448" spans="1:10" s="244" customFormat="1" x14ac:dyDescent="0.2">
      <c r="A1448" s="182" t="s">
        <v>652</v>
      </c>
      <c r="B1448" s="160" t="s">
        <v>227</v>
      </c>
      <c r="C1448" s="161">
        <v>11</v>
      </c>
      <c r="D1448" s="182" t="s">
        <v>27</v>
      </c>
      <c r="E1448" s="183">
        <v>3227</v>
      </c>
      <c r="F1448" s="227" t="s">
        <v>235</v>
      </c>
      <c r="G1448" s="221"/>
      <c r="H1448" s="245">
        <v>1000</v>
      </c>
      <c r="I1448" s="245">
        <v>1000</v>
      </c>
      <c r="J1448" s="245">
        <v>1000</v>
      </c>
    </row>
    <row r="1449" spans="1:10" s="152" customFormat="1" x14ac:dyDescent="0.2">
      <c r="A1449" s="181" t="s">
        <v>652</v>
      </c>
      <c r="B1449" s="153" t="s">
        <v>227</v>
      </c>
      <c r="C1449" s="154">
        <v>11</v>
      </c>
      <c r="D1449" s="181"/>
      <c r="E1449" s="176">
        <v>323</v>
      </c>
      <c r="F1449" s="226"/>
      <c r="G1449" s="157"/>
      <c r="H1449" s="158">
        <f t="shared" ref="H1449" si="1084">SUM(H1450:H1457)</f>
        <v>748000</v>
      </c>
      <c r="I1449" s="158">
        <f t="shared" ref="I1449" si="1085">SUM(I1450:I1457)</f>
        <v>741000</v>
      </c>
      <c r="J1449" s="158">
        <f t="shared" ref="J1449" si="1086">SUM(J1450:J1457)</f>
        <v>741000</v>
      </c>
    </row>
    <row r="1450" spans="1:10" s="244" customFormat="1" x14ac:dyDescent="0.2">
      <c r="A1450" s="182" t="s">
        <v>652</v>
      </c>
      <c r="B1450" s="160" t="s">
        <v>227</v>
      </c>
      <c r="C1450" s="161">
        <v>11</v>
      </c>
      <c r="D1450" s="182" t="s">
        <v>27</v>
      </c>
      <c r="E1450" s="183">
        <v>3231</v>
      </c>
      <c r="F1450" s="227" t="s">
        <v>117</v>
      </c>
      <c r="G1450" s="221"/>
      <c r="H1450" s="245">
        <v>70000</v>
      </c>
      <c r="I1450" s="245">
        <v>70000</v>
      </c>
      <c r="J1450" s="245">
        <v>70000</v>
      </c>
    </row>
    <row r="1451" spans="1:10" s="244" customFormat="1" x14ac:dyDescent="0.2">
      <c r="A1451" s="182" t="s">
        <v>652</v>
      </c>
      <c r="B1451" s="160" t="s">
        <v>227</v>
      </c>
      <c r="C1451" s="161">
        <v>11</v>
      </c>
      <c r="D1451" s="182" t="s">
        <v>27</v>
      </c>
      <c r="E1451" s="183">
        <v>3232</v>
      </c>
      <c r="F1451" s="227" t="s">
        <v>118</v>
      </c>
      <c r="G1451" s="221"/>
      <c r="H1451" s="245">
        <v>80000</v>
      </c>
      <c r="I1451" s="245">
        <v>80000</v>
      </c>
      <c r="J1451" s="245">
        <v>80000</v>
      </c>
    </row>
    <row r="1452" spans="1:10" s="244" customFormat="1" x14ac:dyDescent="0.2">
      <c r="A1452" s="182" t="s">
        <v>652</v>
      </c>
      <c r="B1452" s="160" t="s">
        <v>227</v>
      </c>
      <c r="C1452" s="161">
        <v>11</v>
      </c>
      <c r="D1452" s="182" t="s">
        <v>27</v>
      </c>
      <c r="E1452" s="183">
        <v>3233</v>
      </c>
      <c r="F1452" s="227" t="s">
        <v>119</v>
      </c>
      <c r="G1452" s="221"/>
      <c r="H1452" s="245">
        <v>10000</v>
      </c>
      <c r="I1452" s="245">
        <v>10000</v>
      </c>
      <c r="J1452" s="245">
        <v>10000</v>
      </c>
    </row>
    <row r="1453" spans="1:10" s="244" customFormat="1" x14ac:dyDescent="0.2">
      <c r="A1453" s="182" t="s">
        <v>652</v>
      </c>
      <c r="B1453" s="160" t="s">
        <v>227</v>
      </c>
      <c r="C1453" s="161">
        <v>11</v>
      </c>
      <c r="D1453" s="182" t="s">
        <v>27</v>
      </c>
      <c r="E1453" s="183">
        <v>3234</v>
      </c>
      <c r="F1453" s="227" t="s">
        <v>120</v>
      </c>
      <c r="G1453" s="221"/>
      <c r="H1453" s="245">
        <v>15000</v>
      </c>
      <c r="I1453" s="245">
        <v>15000</v>
      </c>
      <c r="J1453" s="245">
        <v>15000</v>
      </c>
    </row>
    <row r="1454" spans="1:10" s="244" customFormat="1" x14ac:dyDescent="0.2">
      <c r="A1454" s="182" t="s">
        <v>652</v>
      </c>
      <c r="B1454" s="160" t="s">
        <v>227</v>
      </c>
      <c r="C1454" s="161">
        <v>11</v>
      </c>
      <c r="D1454" s="182" t="s">
        <v>27</v>
      </c>
      <c r="E1454" s="183">
        <v>3235</v>
      </c>
      <c r="F1454" s="227" t="s">
        <v>42</v>
      </c>
      <c r="G1454" s="221"/>
      <c r="H1454" s="245">
        <v>465000</v>
      </c>
      <c r="I1454" s="245">
        <v>465000</v>
      </c>
      <c r="J1454" s="245">
        <v>465000</v>
      </c>
    </row>
    <row r="1455" spans="1:10" s="244" customFormat="1" x14ac:dyDescent="0.2">
      <c r="A1455" s="182" t="s">
        <v>652</v>
      </c>
      <c r="B1455" s="160" t="s">
        <v>227</v>
      </c>
      <c r="C1455" s="161">
        <v>11</v>
      </c>
      <c r="D1455" s="182" t="s">
        <v>27</v>
      </c>
      <c r="E1455" s="183">
        <v>3236</v>
      </c>
      <c r="F1455" s="227" t="s">
        <v>121</v>
      </c>
      <c r="G1455" s="221"/>
      <c r="H1455" s="245">
        <v>8000</v>
      </c>
      <c r="I1455" s="245">
        <v>1000</v>
      </c>
      <c r="J1455" s="245">
        <v>1000</v>
      </c>
    </row>
    <row r="1456" spans="1:10" s="244" customFormat="1" x14ac:dyDescent="0.2">
      <c r="A1456" s="182" t="s">
        <v>652</v>
      </c>
      <c r="B1456" s="160" t="s">
        <v>227</v>
      </c>
      <c r="C1456" s="161">
        <v>11</v>
      </c>
      <c r="D1456" s="182" t="s">
        <v>27</v>
      </c>
      <c r="E1456" s="183">
        <v>3237</v>
      </c>
      <c r="F1456" s="227" t="s">
        <v>36</v>
      </c>
      <c r="G1456" s="221"/>
      <c r="H1456" s="245">
        <v>90000</v>
      </c>
      <c r="I1456" s="245">
        <v>90000</v>
      </c>
      <c r="J1456" s="245">
        <v>90000</v>
      </c>
    </row>
    <row r="1457" spans="1:10" s="244" customFormat="1" x14ac:dyDescent="0.2">
      <c r="A1457" s="182" t="s">
        <v>652</v>
      </c>
      <c r="B1457" s="160" t="s">
        <v>227</v>
      </c>
      <c r="C1457" s="161">
        <v>11</v>
      </c>
      <c r="D1457" s="182" t="s">
        <v>27</v>
      </c>
      <c r="E1457" s="183">
        <v>3239</v>
      </c>
      <c r="F1457" s="227" t="s">
        <v>41</v>
      </c>
      <c r="G1457" s="221"/>
      <c r="H1457" s="245">
        <v>10000</v>
      </c>
      <c r="I1457" s="245">
        <v>10000</v>
      </c>
      <c r="J1457" s="245">
        <v>10000</v>
      </c>
    </row>
    <row r="1458" spans="1:10" s="152" customFormat="1" x14ac:dyDescent="0.2">
      <c r="A1458" s="181" t="s">
        <v>652</v>
      </c>
      <c r="B1458" s="153" t="s">
        <v>227</v>
      </c>
      <c r="C1458" s="154">
        <v>11</v>
      </c>
      <c r="D1458" s="181"/>
      <c r="E1458" s="176">
        <v>324</v>
      </c>
      <c r="F1458" s="226"/>
      <c r="G1458" s="157"/>
      <c r="H1458" s="158">
        <f t="shared" ref="H1458:J1458" si="1087">SUM(H1459)</f>
        <v>1000</v>
      </c>
      <c r="I1458" s="158">
        <f t="shared" si="1087"/>
        <v>1000</v>
      </c>
      <c r="J1458" s="158">
        <f t="shared" si="1087"/>
        <v>1000</v>
      </c>
    </row>
    <row r="1459" spans="1:10" s="244" customFormat="1" ht="30" x14ac:dyDescent="0.2">
      <c r="A1459" s="182" t="s">
        <v>652</v>
      </c>
      <c r="B1459" s="160" t="s">
        <v>227</v>
      </c>
      <c r="C1459" s="161">
        <v>11</v>
      </c>
      <c r="D1459" s="182" t="s">
        <v>27</v>
      </c>
      <c r="E1459" s="183">
        <v>3241</v>
      </c>
      <c r="F1459" s="227" t="s">
        <v>238</v>
      </c>
      <c r="G1459" s="221"/>
      <c r="H1459" s="245">
        <v>1000</v>
      </c>
      <c r="I1459" s="245">
        <v>1000</v>
      </c>
      <c r="J1459" s="245">
        <v>1000</v>
      </c>
    </row>
    <row r="1460" spans="1:10" s="152" customFormat="1" x14ac:dyDescent="0.2">
      <c r="A1460" s="181" t="s">
        <v>652</v>
      </c>
      <c r="B1460" s="153" t="s">
        <v>227</v>
      </c>
      <c r="C1460" s="154">
        <v>11</v>
      </c>
      <c r="D1460" s="181"/>
      <c r="E1460" s="176">
        <v>329</v>
      </c>
      <c r="F1460" s="226"/>
      <c r="G1460" s="157"/>
      <c r="H1460" s="158">
        <f t="shared" ref="H1460" si="1088">SUM(H1461:H1467)</f>
        <v>205000</v>
      </c>
      <c r="I1460" s="158">
        <f t="shared" ref="I1460" si="1089">SUM(I1461:I1467)</f>
        <v>205000</v>
      </c>
      <c r="J1460" s="158">
        <f t="shared" ref="J1460" si="1090">SUM(J1461:J1467)</f>
        <v>205000</v>
      </c>
    </row>
    <row r="1461" spans="1:10" s="244" customFormat="1" ht="30" x14ac:dyDescent="0.2">
      <c r="A1461" s="182" t="s">
        <v>652</v>
      </c>
      <c r="B1461" s="160" t="s">
        <v>227</v>
      </c>
      <c r="C1461" s="161">
        <v>11</v>
      </c>
      <c r="D1461" s="182" t="s">
        <v>27</v>
      </c>
      <c r="E1461" s="183">
        <v>3291</v>
      </c>
      <c r="F1461" s="227" t="s">
        <v>152</v>
      </c>
      <c r="G1461" s="221"/>
      <c r="H1461" s="245">
        <v>185000</v>
      </c>
      <c r="I1461" s="245">
        <v>185000</v>
      </c>
      <c r="J1461" s="245">
        <v>185000</v>
      </c>
    </row>
    <row r="1462" spans="1:10" s="244" customFormat="1" x14ac:dyDescent="0.2">
      <c r="A1462" s="182" t="s">
        <v>652</v>
      </c>
      <c r="B1462" s="160" t="s">
        <v>227</v>
      </c>
      <c r="C1462" s="161">
        <v>11</v>
      </c>
      <c r="D1462" s="182" t="s">
        <v>27</v>
      </c>
      <c r="E1462" s="183">
        <v>3292</v>
      </c>
      <c r="F1462" s="227" t="s">
        <v>123</v>
      </c>
      <c r="G1462" s="221"/>
      <c r="H1462" s="245">
        <v>1000</v>
      </c>
      <c r="I1462" s="245">
        <v>1000</v>
      </c>
      <c r="J1462" s="245">
        <v>1000</v>
      </c>
    </row>
    <row r="1463" spans="1:10" s="244" customFormat="1" x14ac:dyDescent="0.2">
      <c r="A1463" s="182" t="s">
        <v>652</v>
      </c>
      <c r="B1463" s="160" t="s">
        <v>227</v>
      </c>
      <c r="C1463" s="161">
        <v>11</v>
      </c>
      <c r="D1463" s="182" t="s">
        <v>27</v>
      </c>
      <c r="E1463" s="183">
        <v>3293</v>
      </c>
      <c r="F1463" s="227" t="s">
        <v>124</v>
      </c>
      <c r="G1463" s="221"/>
      <c r="H1463" s="245">
        <v>6000</v>
      </c>
      <c r="I1463" s="245">
        <v>6000</v>
      </c>
      <c r="J1463" s="245">
        <v>6000</v>
      </c>
    </row>
    <row r="1464" spans="1:10" s="244" customFormat="1" x14ac:dyDescent="0.2">
      <c r="A1464" s="182" t="s">
        <v>652</v>
      </c>
      <c r="B1464" s="160" t="s">
        <v>227</v>
      </c>
      <c r="C1464" s="161">
        <v>11</v>
      </c>
      <c r="D1464" s="182" t="s">
        <v>27</v>
      </c>
      <c r="E1464" s="183">
        <v>3294</v>
      </c>
      <c r="F1464" s="227" t="s">
        <v>611</v>
      </c>
      <c r="G1464" s="221"/>
      <c r="H1464" s="245">
        <v>5000</v>
      </c>
      <c r="I1464" s="245">
        <v>5000</v>
      </c>
      <c r="J1464" s="245">
        <v>5000</v>
      </c>
    </row>
    <row r="1465" spans="1:10" s="244" customFormat="1" x14ac:dyDescent="0.2">
      <c r="A1465" s="182" t="s">
        <v>652</v>
      </c>
      <c r="B1465" s="160" t="s">
        <v>227</v>
      </c>
      <c r="C1465" s="161">
        <v>11</v>
      </c>
      <c r="D1465" s="182" t="s">
        <v>27</v>
      </c>
      <c r="E1465" s="183">
        <v>3295</v>
      </c>
      <c r="F1465" s="227" t="s">
        <v>237</v>
      </c>
      <c r="G1465" s="221"/>
      <c r="H1465" s="245">
        <v>2000</v>
      </c>
      <c r="I1465" s="245">
        <v>2000</v>
      </c>
      <c r="J1465" s="245">
        <v>2000</v>
      </c>
    </row>
    <row r="1466" spans="1:10" s="244" customFormat="1" x14ac:dyDescent="0.2">
      <c r="A1466" s="182" t="s">
        <v>652</v>
      </c>
      <c r="B1466" s="160" t="s">
        <v>227</v>
      </c>
      <c r="C1466" s="161">
        <v>11</v>
      </c>
      <c r="D1466" s="182" t="s">
        <v>27</v>
      </c>
      <c r="E1466" s="183">
        <v>3296</v>
      </c>
      <c r="F1466" s="227" t="s">
        <v>612</v>
      </c>
      <c r="G1466" s="221"/>
      <c r="H1466" s="245">
        <v>1000</v>
      </c>
      <c r="I1466" s="245">
        <v>1000</v>
      </c>
      <c r="J1466" s="245">
        <v>1000</v>
      </c>
    </row>
    <row r="1467" spans="1:10" s="244" customFormat="1" x14ac:dyDescent="0.2">
      <c r="A1467" s="182" t="s">
        <v>652</v>
      </c>
      <c r="B1467" s="160" t="s">
        <v>227</v>
      </c>
      <c r="C1467" s="161">
        <v>11</v>
      </c>
      <c r="D1467" s="182" t="s">
        <v>27</v>
      </c>
      <c r="E1467" s="183">
        <v>3299</v>
      </c>
      <c r="F1467" s="227" t="s">
        <v>125</v>
      </c>
      <c r="G1467" s="221"/>
      <c r="H1467" s="245">
        <v>5000</v>
      </c>
      <c r="I1467" s="245">
        <v>5000</v>
      </c>
      <c r="J1467" s="245">
        <v>5000</v>
      </c>
    </row>
    <row r="1468" spans="1:10" s="152" customFormat="1" x14ac:dyDescent="0.2">
      <c r="A1468" s="390" t="s">
        <v>652</v>
      </c>
      <c r="B1468" s="303" t="s">
        <v>227</v>
      </c>
      <c r="C1468" s="286">
        <v>11</v>
      </c>
      <c r="D1468" s="286"/>
      <c r="E1468" s="287">
        <v>34</v>
      </c>
      <c r="F1468" s="288"/>
      <c r="G1468" s="289"/>
      <c r="H1468" s="290">
        <f t="shared" ref="H1468:J1468" si="1091">H1469</f>
        <v>2000</v>
      </c>
      <c r="I1468" s="290">
        <f t="shared" si="1091"/>
        <v>2000</v>
      </c>
      <c r="J1468" s="290">
        <f t="shared" si="1091"/>
        <v>2000</v>
      </c>
    </row>
    <row r="1469" spans="1:10" s="152" customFormat="1" x14ac:dyDescent="0.2">
      <c r="A1469" s="181" t="s">
        <v>652</v>
      </c>
      <c r="B1469" s="153" t="s">
        <v>227</v>
      </c>
      <c r="C1469" s="154">
        <v>11</v>
      </c>
      <c r="D1469" s="181"/>
      <c r="E1469" s="176">
        <v>343</v>
      </c>
      <c r="F1469" s="226"/>
      <c r="G1469" s="157"/>
      <c r="H1469" s="158">
        <f t="shared" ref="H1469" si="1092">SUM(H1470:H1471)</f>
        <v>2000</v>
      </c>
      <c r="I1469" s="158">
        <f t="shared" ref="I1469" si="1093">SUM(I1470:I1471)</f>
        <v>2000</v>
      </c>
      <c r="J1469" s="158">
        <f t="shared" ref="J1469" si="1094">SUM(J1470:J1471)</f>
        <v>2000</v>
      </c>
    </row>
    <row r="1470" spans="1:10" s="244" customFormat="1" x14ac:dyDescent="0.2">
      <c r="A1470" s="182" t="s">
        <v>652</v>
      </c>
      <c r="B1470" s="160" t="s">
        <v>227</v>
      </c>
      <c r="C1470" s="161">
        <v>11</v>
      </c>
      <c r="D1470" s="182" t="s">
        <v>27</v>
      </c>
      <c r="E1470" s="183">
        <v>3431</v>
      </c>
      <c r="F1470" s="227" t="s">
        <v>153</v>
      </c>
      <c r="G1470" s="221"/>
      <c r="H1470" s="223">
        <v>1000</v>
      </c>
      <c r="I1470" s="223">
        <v>1000</v>
      </c>
      <c r="J1470" s="223">
        <v>1000</v>
      </c>
    </row>
    <row r="1471" spans="1:10" s="244" customFormat="1" x14ac:dyDescent="0.2">
      <c r="A1471" s="182" t="s">
        <v>652</v>
      </c>
      <c r="B1471" s="160" t="s">
        <v>227</v>
      </c>
      <c r="C1471" s="161">
        <v>11</v>
      </c>
      <c r="D1471" s="182" t="s">
        <v>27</v>
      </c>
      <c r="E1471" s="183">
        <v>3433</v>
      </c>
      <c r="F1471" s="227" t="s">
        <v>126</v>
      </c>
      <c r="G1471" s="221"/>
      <c r="H1471" s="223">
        <v>1000</v>
      </c>
      <c r="I1471" s="223">
        <v>1000</v>
      </c>
      <c r="J1471" s="223">
        <v>1000</v>
      </c>
    </row>
    <row r="1472" spans="1:10" s="152" customFormat="1" x14ac:dyDescent="0.2">
      <c r="A1472" s="390" t="s">
        <v>652</v>
      </c>
      <c r="B1472" s="303" t="s">
        <v>227</v>
      </c>
      <c r="C1472" s="286">
        <v>11</v>
      </c>
      <c r="D1472" s="286"/>
      <c r="E1472" s="287">
        <v>37</v>
      </c>
      <c r="F1472" s="288"/>
      <c r="G1472" s="289"/>
      <c r="H1472" s="290">
        <f t="shared" ref="H1472:J1473" si="1095">H1473</f>
        <v>15000</v>
      </c>
      <c r="I1472" s="290">
        <f t="shared" si="1095"/>
        <v>10000</v>
      </c>
      <c r="J1472" s="290">
        <f t="shared" si="1095"/>
        <v>10000</v>
      </c>
    </row>
    <row r="1473" spans="1:10" s="152" customFormat="1" x14ac:dyDescent="0.2">
      <c r="A1473" s="181" t="s">
        <v>652</v>
      </c>
      <c r="B1473" s="153" t="s">
        <v>227</v>
      </c>
      <c r="C1473" s="154">
        <v>11</v>
      </c>
      <c r="D1473" s="181"/>
      <c r="E1473" s="176">
        <v>372</v>
      </c>
      <c r="F1473" s="226"/>
      <c r="G1473" s="157"/>
      <c r="H1473" s="158">
        <f t="shared" si="1095"/>
        <v>15000</v>
      </c>
      <c r="I1473" s="158">
        <f t="shared" si="1095"/>
        <v>10000</v>
      </c>
      <c r="J1473" s="158">
        <f t="shared" si="1095"/>
        <v>10000</v>
      </c>
    </row>
    <row r="1474" spans="1:10" s="224" customFormat="1" ht="15" x14ac:dyDescent="0.2">
      <c r="A1474" s="182" t="s">
        <v>652</v>
      </c>
      <c r="B1474" s="160" t="s">
        <v>227</v>
      </c>
      <c r="C1474" s="161">
        <v>11</v>
      </c>
      <c r="D1474" s="182" t="s">
        <v>27</v>
      </c>
      <c r="E1474" s="183">
        <v>3721</v>
      </c>
      <c r="F1474" s="227" t="s">
        <v>149</v>
      </c>
      <c r="G1474" s="221"/>
      <c r="H1474" s="245">
        <v>15000</v>
      </c>
      <c r="I1474" s="245">
        <v>10000</v>
      </c>
      <c r="J1474" s="245">
        <v>10000</v>
      </c>
    </row>
    <row r="1475" spans="1:10" x14ac:dyDescent="0.2">
      <c r="A1475" s="390" t="s">
        <v>652</v>
      </c>
      <c r="B1475" s="303" t="s">
        <v>227</v>
      </c>
      <c r="C1475" s="286">
        <v>11</v>
      </c>
      <c r="D1475" s="286"/>
      <c r="E1475" s="287">
        <v>38</v>
      </c>
      <c r="F1475" s="288"/>
      <c r="G1475" s="289"/>
      <c r="H1475" s="290">
        <f t="shared" ref="H1475:J1475" si="1096">H1476</f>
        <v>10000</v>
      </c>
      <c r="I1475" s="290">
        <f t="shared" si="1096"/>
        <v>10000</v>
      </c>
      <c r="J1475" s="290">
        <f t="shared" si="1096"/>
        <v>10000</v>
      </c>
    </row>
    <row r="1476" spans="1:10" s="152" customFormat="1" x14ac:dyDescent="0.2">
      <c r="A1476" s="181" t="s">
        <v>652</v>
      </c>
      <c r="B1476" s="153" t="s">
        <v>227</v>
      </c>
      <c r="C1476" s="154">
        <v>11</v>
      </c>
      <c r="D1476" s="181"/>
      <c r="E1476" s="176">
        <v>383</v>
      </c>
      <c r="F1476" s="226"/>
      <c r="G1476" s="157"/>
      <c r="H1476" s="158">
        <f t="shared" ref="H1476" si="1097">H1477+H1478</f>
        <v>10000</v>
      </c>
      <c r="I1476" s="158">
        <f t="shared" ref="I1476" si="1098">I1477+I1478</f>
        <v>10000</v>
      </c>
      <c r="J1476" s="158">
        <f t="shared" ref="J1476" si="1099">J1477+J1478</f>
        <v>10000</v>
      </c>
    </row>
    <row r="1477" spans="1:10" s="224" customFormat="1" ht="15" x14ac:dyDescent="0.2">
      <c r="A1477" s="182" t="s">
        <v>652</v>
      </c>
      <c r="B1477" s="160" t="s">
        <v>227</v>
      </c>
      <c r="C1477" s="161">
        <v>11</v>
      </c>
      <c r="D1477" s="182" t="s">
        <v>27</v>
      </c>
      <c r="E1477" s="183">
        <v>3833</v>
      </c>
      <c r="F1477" s="227" t="s">
        <v>621</v>
      </c>
      <c r="G1477" s="221"/>
      <c r="H1477" s="245">
        <v>5000</v>
      </c>
      <c r="I1477" s="245">
        <v>5000</v>
      </c>
      <c r="J1477" s="245">
        <v>5000</v>
      </c>
    </row>
    <row r="1478" spans="1:10" s="224" customFormat="1" ht="15" x14ac:dyDescent="0.2">
      <c r="A1478" s="182" t="s">
        <v>652</v>
      </c>
      <c r="B1478" s="160" t="s">
        <v>227</v>
      </c>
      <c r="C1478" s="161">
        <v>11</v>
      </c>
      <c r="D1478" s="182" t="s">
        <v>27</v>
      </c>
      <c r="E1478" s="183">
        <v>3835</v>
      </c>
      <c r="F1478" s="227" t="s">
        <v>613</v>
      </c>
      <c r="G1478" s="221"/>
      <c r="H1478" s="245">
        <v>5000</v>
      </c>
      <c r="I1478" s="245">
        <v>5000</v>
      </c>
      <c r="J1478" s="245">
        <v>5000</v>
      </c>
    </row>
    <row r="1479" spans="1:10" x14ac:dyDescent="0.2">
      <c r="A1479" s="390" t="s">
        <v>652</v>
      </c>
      <c r="B1479" s="303" t="s">
        <v>227</v>
      </c>
      <c r="C1479" s="286">
        <v>11</v>
      </c>
      <c r="D1479" s="286"/>
      <c r="E1479" s="287">
        <v>42</v>
      </c>
      <c r="F1479" s="288"/>
      <c r="G1479" s="289"/>
      <c r="H1479" s="290">
        <f t="shared" ref="H1479:J1479" si="1100">H1480</f>
        <v>71000</v>
      </c>
      <c r="I1479" s="290">
        <f t="shared" si="1100"/>
        <v>16000</v>
      </c>
      <c r="J1479" s="290">
        <f t="shared" si="1100"/>
        <v>16000</v>
      </c>
    </row>
    <row r="1480" spans="1:10" s="152" customFormat="1" x14ac:dyDescent="0.2">
      <c r="A1480" s="181" t="s">
        <v>652</v>
      </c>
      <c r="B1480" s="153" t="s">
        <v>227</v>
      </c>
      <c r="C1480" s="154">
        <v>11</v>
      </c>
      <c r="D1480" s="181"/>
      <c r="E1480" s="176">
        <v>422</v>
      </c>
      <c r="F1480" s="226"/>
      <c r="G1480" s="157"/>
      <c r="H1480" s="158">
        <f t="shared" ref="H1480" si="1101">SUM(H1481:H1484)</f>
        <v>71000</v>
      </c>
      <c r="I1480" s="158">
        <f t="shared" ref="I1480" si="1102">SUM(I1481:I1484)</f>
        <v>16000</v>
      </c>
      <c r="J1480" s="158">
        <f t="shared" ref="J1480" si="1103">SUM(J1481:J1484)</f>
        <v>16000</v>
      </c>
    </row>
    <row r="1481" spans="1:10" s="244" customFormat="1" x14ac:dyDescent="0.2">
      <c r="A1481" s="182" t="s">
        <v>652</v>
      </c>
      <c r="B1481" s="160" t="s">
        <v>227</v>
      </c>
      <c r="C1481" s="161">
        <v>11</v>
      </c>
      <c r="D1481" s="182" t="s">
        <v>27</v>
      </c>
      <c r="E1481" s="183">
        <v>4221</v>
      </c>
      <c r="F1481" s="227" t="s">
        <v>129</v>
      </c>
      <c r="G1481" s="221"/>
      <c r="H1481" s="245">
        <v>30000</v>
      </c>
      <c r="I1481" s="245">
        <v>10000</v>
      </c>
      <c r="J1481" s="245">
        <v>10000</v>
      </c>
    </row>
    <row r="1482" spans="1:10" s="244" customFormat="1" x14ac:dyDescent="0.2">
      <c r="A1482" s="182" t="s">
        <v>652</v>
      </c>
      <c r="B1482" s="160" t="s">
        <v>227</v>
      </c>
      <c r="C1482" s="161">
        <v>11</v>
      </c>
      <c r="D1482" s="182" t="s">
        <v>27</v>
      </c>
      <c r="E1482" s="183">
        <v>4222</v>
      </c>
      <c r="F1482" s="227" t="s">
        <v>130</v>
      </c>
      <c r="G1482" s="221"/>
      <c r="H1482" s="245">
        <v>20000</v>
      </c>
      <c r="I1482" s="245">
        <v>4000</v>
      </c>
      <c r="J1482" s="245">
        <v>4000</v>
      </c>
    </row>
    <row r="1483" spans="1:10" s="244" customFormat="1" x14ac:dyDescent="0.2">
      <c r="A1483" s="182" t="s">
        <v>652</v>
      </c>
      <c r="B1483" s="160" t="s">
        <v>227</v>
      </c>
      <c r="C1483" s="161">
        <v>11</v>
      </c>
      <c r="D1483" s="182" t="s">
        <v>27</v>
      </c>
      <c r="E1483" s="183">
        <v>4225</v>
      </c>
      <c r="F1483" s="227" t="s">
        <v>134</v>
      </c>
      <c r="G1483" s="221"/>
      <c r="H1483" s="245">
        <v>20000</v>
      </c>
      <c r="I1483" s="245">
        <v>1000</v>
      </c>
      <c r="J1483" s="245">
        <v>1000</v>
      </c>
    </row>
    <row r="1484" spans="1:10" s="244" customFormat="1" x14ac:dyDescent="0.2">
      <c r="A1484" s="182" t="s">
        <v>652</v>
      </c>
      <c r="B1484" s="160" t="s">
        <v>227</v>
      </c>
      <c r="C1484" s="161">
        <v>11</v>
      </c>
      <c r="D1484" s="182" t="s">
        <v>27</v>
      </c>
      <c r="E1484" s="183">
        <v>4227</v>
      </c>
      <c r="F1484" s="227" t="s">
        <v>132</v>
      </c>
      <c r="G1484" s="221"/>
      <c r="H1484" s="245">
        <v>1000</v>
      </c>
      <c r="I1484" s="245">
        <v>1000</v>
      </c>
      <c r="J1484" s="245">
        <v>1000</v>
      </c>
    </row>
    <row r="1485" spans="1:10" s="152" customFormat="1" x14ac:dyDescent="0.2">
      <c r="A1485" s="390" t="s">
        <v>652</v>
      </c>
      <c r="B1485" s="303" t="s">
        <v>227</v>
      </c>
      <c r="C1485" s="286">
        <v>11</v>
      </c>
      <c r="D1485" s="286"/>
      <c r="E1485" s="287">
        <v>43</v>
      </c>
      <c r="F1485" s="288"/>
      <c r="G1485" s="289"/>
      <c r="H1485" s="290">
        <f t="shared" ref="H1485:J1485" si="1104">H1486</f>
        <v>1000</v>
      </c>
      <c r="I1485" s="290">
        <f t="shared" si="1104"/>
        <v>1000</v>
      </c>
      <c r="J1485" s="290">
        <f t="shared" si="1104"/>
        <v>1000</v>
      </c>
    </row>
    <row r="1486" spans="1:10" s="152" customFormat="1" x14ac:dyDescent="0.2">
      <c r="A1486" s="181" t="s">
        <v>652</v>
      </c>
      <c r="B1486" s="153" t="s">
        <v>227</v>
      </c>
      <c r="C1486" s="154">
        <v>11</v>
      </c>
      <c r="D1486" s="181"/>
      <c r="E1486" s="176">
        <v>431</v>
      </c>
      <c r="F1486" s="226"/>
      <c r="G1486" s="157"/>
      <c r="H1486" s="158">
        <f t="shared" ref="H1486:J1486" si="1105">SUM(H1487)</f>
        <v>1000</v>
      </c>
      <c r="I1486" s="158">
        <f t="shared" si="1105"/>
        <v>1000</v>
      </c>
      <c r="J1486" s="158">
        <f t="shared" si="1105"/>
        <v>1000</v>
      </c>
    </row>
    <row r="1487" spans="1:10" s="244" customFormat="1" ht="30" x14ac:dyDescent="0.2">
      <c r="A1487" s="182" t="s">
        <v>652</v>
      </c>
      <c r="B1487" s="160" t="s">
        <v>227</v>
      </c>
      <c r="C1487" s="161">
        <v>11</v>
      </c>
      <c r="D1487" s="182" t="s">
        <v>27</v>
      </c>
      <c r="E1487" s="183">
        <v>4312</v>
      </c>
      <c r="F1487" s="227" t="s">
        <v>319</v>
      </c>
      <c r="G1487" s="221"/>
      <c r="H1487" s="245">
        <v>1000</v>
      </c>
      <c r="I1487" s="245">
        <v>1000</v>
      </c>
      <c r="J1487" s="245">
        <v>1000</v>
      </c>
    </row>
    <row r="1488" spans="1:10" s="152" customFormat="1" x14ac:dyDescent="0.2">
      <c r="A1488" s="390" t="s">
        <v>652</v>
      </c>
      <c r="B1488" s="303" t="s">
        <v>227</v>
      </c>
      <c r="C1488" s="286">
        <v>51</v>
      </c>
      <c r="D1488" s="286"/>
      <c r="E1488" s="287">
        <v>32</v>
      </c>
      <c r="F1488" s="288"/>
      <c r="G1488" s="289"/>
      <c r="H1488" s="290">
        <f t="shared" ref="H1488:J1489" si="1106">H1489</f>
        <v>50000</v>
      </c>
      <c r="I1488" s="290">
        <f t="shared" si="1106"/>
        <v>50000</v>
      </c>
      <c r="J1488" s="290">
        <f t="shared" si="1106"/>
        <v>50000</v>
      </c>
    </row>
    <row r="1489" spans="1:10" s="152" customFormat="1" x14ac:dyDescent="0.2">
      <c r="A1489" s="181" t="s">
        <v>652</v>
      </c>
      <c r="B1489" s="153" t="s">
        <v>227</v>
      </c>
      <c r="C1489" s="154">
        <v>51</v>
      </c>
      <c r="D1489" s="181"/>
      <c r="E1489" s="176">
        <v>321</v>
      </c>
      <c r="F1489" s="226"/>
      <c r="G1489" s="157"/>
      <c r="H1489" s="158">
        <f t="shared" si="1106"/>
        <v>50000</v>
      </c>
      <c r="I1489" s="158">
        <f t="shared" si="1106"/>
        <v>50000</v>
      </c>
      <c r="J1489" s="158">
        <f t="shared" si="1106"/>
        <v>50000</v>
      </c>
    </row>
    <row r="1490" spans="1:10" s="244" customFormat="1" x14ac:dyDescent="0.2">
      <c r="A1490" s="182" t="s">
        <v>652</v>
      </c>
      <c r="B1490" s="160" t="s">
        <v>227</v>
      </c>
      <c r="C1490" s="161">
        <v>51</v>
      </c>
      <c r="D1490" s="182" t="s">
        <v>27</v>
      </c>
      <c r="E1490" s="183">
        <v>3211</v>
      </c>
      <c r="F1490" s="227" t="s">
        <v>110</v>
      </c>
      <c r="G1490" s="221"/>
      <c r="H1490" s="245">
        <v>50000</v>
      </c>
      <c r="I1490" s="245">
        <v>50000</v>
      </c>
      <c r="J1490" s="245">
        <v>50000</v>
      </c>
    </row>
    <row r="1491" spans="1:10" s="152" customFormat="1" ht="33.75" x14ac:dyDescent="0.2">
      <c r="A1491" s="391" t="s">
        <v>652</v>
      </c>
      <c r="B1491" s="297" t="s">
        <v>267</v>
      </c>
      <c r="C1491" s="297"/>
      <c r="D1491" s="297"/>
      <c r="E1491" s="298"/>
      <c r="F1491" s="300" t="s">
        <v>242</v>
      </c>
      <c r="G1491" s="301" t="s">
        <v>698</v>
      </c>
      <c r="H1491" s="302">
        <f t="shared" ref="H1491" si="1107">H1492+H1497+H1500</f>
        <v>187000</v>
      </c>
      <c r="I1491" s="302">
        <f t="shared" ref="I1491" si="1108">I1492+I1497+I1500</f>
        <v>181000</v>
      </c>
      <c r="J1491" s="302">
        <f t="shared" ref="J1491" si="1109">J1492+J1497+J1500</f>
        <v>181000</v>
      </c>
    </row>
    <row r="1492" spans="1:10" s="152" customFormat="1" x14ac:dyDescent="0.2">
      <c r="A1492" s="390" t="s">
        <v>652</v>
      </c>
      <c r="B1492" s="303" t="s">
        <v>267</v>
      </c>
      <c r="C1492" s="286">
        <v>11</v>
      </c>
      <c r="D1492" s="286"/>
      <c r="E1492" s="287">
        <v>32</v>
      </c>
      <c r="F1492" s="288"/>
      <c r="G1492" s="289"/>
      <c r="H1492" s="290">
        <f t="shared" ref="H1492:J1492" si="1110">H1493</f>
        <v>91000</v>
      </c>
      <c r="I1492" s="290">
        <f t="shared" si="1110"/>
        <v>85000</v>
      </c>
      <c r="J1492" s="290">
        <f t="shared" si="1110"/>
        <v>85000</v>
      </c>
    </row>
    <row r="1493" spans="1:10" s="152" customFormat="1" x14ac:dyDescent="0.2">
      <c r="A1493" s="181" t="s">
        <v>652</v>
      </c>
      <c r="B1493" s="153" t="s">
        <v>267</v>
      </c>
      <c r="C1493" s="154">
        <v>11</v>
      </c>
      <c r="D1493" s="181"/>
      <c r="E1493" s="176">
        <v>323</v>
      </c>
      <c r="F1493" s="226"/>
      <c r="G1493" s="157"/>
      <c r="H1493" s="158">
        <f t="shared" ref="H1493" si="1111">SUM(H1494:H1496)</f>
        <v>91000</v>
      </c>
      <c r="I1493" s="158">
        <f t="shared" ref="I1493" si="1112">SUM(I1494:I1496)</f>
        <v>85000</v>
      </c>
      <c r="J1493" s="158">
        <f t="shared" ref="J1493" si="1113">SUM(J1494:J1496)</f>
        <v>85000</v>
      </c>
    </row>
    <row r="1494" spans="1:10" s="244" customFormat="1" x14ac:dyDescent="0.2">
      <c r="A1494" s="182" t="s">
        <v>652</v>
      </c>
      <c r="B1494" s="160" t="s">
        <v>267</v>
      </c>
      <c r="C1494" s="161">
        <v>11</v>
      </c>
      <c r="D1494" s="182" t="s">
        <v>27</v>
      </c>
      <c r="E1494" s="183">
        <v>3232</v>
      </c>
      <c r="F1494" s="227" t="s">
        <v>118</v>
      </c>
      <c r="G1494" s="221"/>
      <c r="H1494" s="245">
        <v>36000</v>
      </c>
      <c r="I1494" s="245">
        <v>30000</v>
      </c>
      <c r="J1494" s="245">
        <v>30000</v>
      </c>
    </row>
    <row r="1495" spans="1:10" s="244" customFormat="1" x14ac:dyDescent="0.2">
      <c r="A1495" s="182" t="s">
        <v>652</v>
      </c>
      <c r="B1495" s="160" t="s">
        <v>267</v>
      </c>
      <c r="C1495" s="161">
        <v>11</v>
      </c>
      <c r="D1495" s="182" t="s">
        <v>27</v>
      </c>
      <c r="E1495" s="183">
        <v>3235</v>
      </c>
      <c r="F1495" s="227" t="s">
        <v>42</v>
      </c>
      <c r="G1495" s="221"/>
      <c r="H1495" s="245">
        <v>5000</v>
      </c>
      <c r="I1495" s="245">
        <v>5000</v>
      </c>
      <c r="J1495" s="245">
        <v>5000</v>
      </c>
    </row>
    <row r="1496" spans="1:10" s="244" customFormat="1" x14ac:dyDescent="0.2">
      <c r="A1496" s="182" t="s">
        <v>652</v>
      </c>
      <c r="B1496" s="160" t="s">
        <v>267</v>
      </c>
      <c r="C1496" s="161">
        <v>11</v>
      </c>
      <c r="D1496" s="182" t="s">
        <v>27</v>
      </c>
      <c r="E1496" s="183">
        <v>3238</v>
      </c>
      <c r="F1496" s="227" t="s">
        <v>122</v>
      </c>
      <c r="G1496" s="221"/>
      <c r="H1496" s="245">
        <v>50000</v>
      </c>
      <c r="I1496" s="245">
        <v>50000</v>
      </c>
      <c r="J1496" s="245">
        <v>50000</v>
      </c>
    </row>
    <row r="1497" spans="1:10" s="152" customFormat="1" x14ac:dyDescent="0.2">
      <c r="A1497" s="390" t="s">
        <v>652</v>
      </c>
      <c r="B1497" s="303" t="s">
        <v>267</v>
      </c>
      <c r="C1497" s="286">
        <v>11</v>
      </c>
      <c r="D1497" s="286"/>
      <c r="E1497" s="287">
        <v>41</v>
      </c>
      <c r="F1497" s="288"/>
      <c r="G1497" s="289"/>
      <c r="H1497" s="290">
        <f t="shared" ref="H1497:J1497" si="1114">H1498</f>
        <v>50000</v>
      </c>
      <c r="I1497" s="290">
        <f t="shared" si="1114"/>
        <v>50000</v>
      </c>
      <c r="J1497" s="290">
        <f t="shared" si="1114"/>
        <v>50000</v>
      </c>
    </row>
    <row r="1498" spans="1:10" s="152" customFormat="1" x14ac:dyDescent="0.2">
      <c r="A1498" s="181" t="s">
        <v>652</v>
      </c>
      <c r="B1498" s="153" t="s">
        <v>267</v>
      </c>
      <c r="C1498" s="154">
        <v>11</v>
      </c>
      <c r="D1498" s="181"/>
      <c r="E1498" s="176">
        <v>412</v>
      </c>
      <c r="F1498" s="226"/>
      <c r="G1498" s="157"/>
      <c r="H1498" s="158">
        <f t="shared" ref="H1498:J1498" si="1115">SUM(H1499)</f>
        <v>50000</v>
      </c>
      <c r="I1498" s="158">
        <f t="shared" si="1115"/>
        <v>50000</v>
      </c>
      <c r="J1498" s="158">
        <f t="shared" si="1115"/>
        <v>50000</v>
      </c>
    </row>
    <row r="1499" spans="1:10" s="244" customFormat="1" x14ac:dyDescent="0.2">
      <c r="A1499" s="182" t="s">
        <v>652</v>
      </c>
      <c r="B1499" s="160" t="s">
        <v>267</v>
      </c>
      <c r="C1499" s="161">
        <v>11</v>
      </c>
      <c r="D1499" s="182" t="s">
        <v>27</v>
      </c>
      <c r="E1499" s="183">
        <v>4123</v>
      </c>
      <c r="F1499" s="227" t="s">
        <v>133</v>
      </c>
      <c r="G1499" s="221"/>
      <c r="H1499" s="245">
        <v>50000</v>
      </c>
      <c r="I1499" s="245">
        <v>50000</v>
      </c>
      <c r="J1499" s="245">
        <v>50000</v>
      </c>
    </row>
    <row r="1500" spans="1:10" s="152" customFormat="1" x14ac:dyDescent="0.2">
      <c r="A1500" s="390" t="s">
        <v>652</v>
      </c>
      <c r="B1500" s="303" t="s">
        <v>267</v>
      </c>
      <c r="C1500" s="286">
        <v>11</v>
      </c>
      <c r="D1500" s="286"/>
      <c r="E1500" s="287">
        <v>42</v>
      </c>
      <c r="F1500" s="288"/>
      <c r="G1500" s="289"/>
      <c r="H1500" s="290">
        <f t="shared" ref="H1500" si="1116">H1501+H1504</f>
        <v>46000</v>
      </c>
      <c r="I1500" s="290">
        <f t="shared" ref="I1500" si="1117">I1501+I1504</f>
        <v>46000</v>
      </c>
      <c r="J1500" s="290">
        <f t="shared" ref="J1500" si="1118">J1501+J1504</f>
        <v>46000</v>
      </c>
    </row>
    <row r="1501" spans="1:10" s="152" customFormat="1" x14ac:dyDescent="0.2">
      <c r="A1501" s="181" t="s">
        <v>652</v>
      </c>
      <c r="B1501" s="153" t="s">
        <v>267</v>
      </c>
      <c r="C1501" s="154">
        <v>11</v>
      </c>
      <c r="D1501" s="181"/>
      <c r="E1501" s="176">
        <v>422</v>
      </c>
      <c r="F1501" s="226"/>
      <c r="G1501" s="157"/>
      <c r="H1501" s="158">
        <f t="shared" ref="H1501" si="1119">SUM(H1502:H1503)</f>
        <v>11000</v>
      </c>
      <c r="I1501" s="158">
        <f t="shared" ref="I1501" si="1120">SUM(I1502:I1503)</f>
        <v>11000</v>
      </c>
      <c r="J1501" s="158">
        <f t="shared" ref="J1501" si="1121">SUM(J1502:J1503)</f>
        <v>11000</v>
      </c>
    </row>
    <row r="1502" spans="1:10" s="244" customFormat="1" x14ac:dyDescent="0.2">
      <c r="A1502" s="182" t="s">
        <v>652</v>
      </c>
      <c r="B1502" s="160" t="s">
        <v>267</v>
      </c>
      <c r="C1502" s="161">
        <v>11</v>
      </c>
      <c r="D1502" s="182" t="s">
        <v>27</v>
      </c>
      <c r="E1502" s="183">
        <v>4221</v>
      </c>
      <c r="F1502" s="227" t="s">
        <v>129</v>
      </c>
      <c r="G1502" s="221"/>
      <c r="H1502" s="245">
        <v>10000</v>
      </c>
      <c r="I1502" s="245">
        <v>10000</v>
      </c>
      <c r="J1502" s="245">
        <v>10000</v>
      </c>
    </row>
    <row r="1503" spans="1:10" s="244" customFormat="1" x14ac:dyDescent="0.2">
      <c r="A1503" s="182" t="s">
        <v>652</v>
      </c>
      <c r="B1503" s="160" t="s">
        <v>267</v>
      </c>
      <c r="C1503" s="161">
        <v>11</v>
      </c>
      <c r="D1503" s="182" t="s">
        <v>27</v>
      </c>
      <c r="E1503" s="183">
        <v>4222</v>
      </c>
      <c r="F1503" s="227" t="s">
        <v>130</v>
      </c>
      <c r="G1503" s="221"/>
      <c r="H1503" s="245">
        <v>1000</v>
      </c>
      <c r="I1503" s="245">
        <v>1000</v>
      </c>
      <c r="J1503" s="245">
        <v>1000</v>
      </c>
    </row>
    <row r="1504" spans="1:10" s="152" customFormat="1" x14ac:dyDescent="0.2">
      <c r="A1504" s="181" t="s">
        <v>652</v>
      </c>
      <c r="B1504" s="153" t="s">
        <v>267</v>
      </c>
      <c r="C1504" s="154">
        <v>11</v>
      </c>
      <c r="D1504" s="181"/>
      <c r="E1504" s="176">
        <v>426</v>
      </c>
      <c r="F1504" s="226"/>
      <c r="G1504" s="157"/>
      <c r="H1504" s="158">
        <f t="shared" ref="H1504:J1504" si="1122">SUM(H1505)</f>
        <v>35000</v>
      </c>
      <c r="I1504" s="158">
        <f t="shared" si="1122"/>
        <v>35000</v>
      </c>
      <c r="J1504" s="158">
        <f t="shared" si="1122"/>
        <v>35000</v>
      </c>
    </row>
    <row r="1505" spans="1:10" s="244" customFormat="1" x14ac:dyDescent="0.2">
      <c r="A1505" s="182" t="s">
        <v>652</v>
      </c>
      <c r="B1505" s="160" t="s">
        <v>267</v>
      </c>
      <c r="C1505" s="161">
        <v>11</v>
      </c>
      <c r="D1505" s="182" t="s">
        <v>27</v>
      </c>
      <c r="E1505" s="183">
        <v>4262</v>
      </c>
      <c r="F1505" s="227" t="s">
        <v>135</v>
      </c>
      <c r="G1505" s="221"/>
      <c r="H1505" s="245">
        <v>35000</v>
      </c>
      <c r="I1505" s="245">
        <v>35000</v>
      </c>
      <c r="J1505" s="245">
        <v>35000</v>
      </c>
    </row>
    <row r="1506" spans="1:10" s="152" customFormat="1" ht="33.75" x14ac:dyDescent="0.2">
      <c r="A1506" s="391" t="s">
        <v>652</v>
      </c>
      <c r="B1506" s="297" t="s">
        <v>677</v>
      </c>
      <c r="C1506" s="297"/>
      <c r="D1506" s="297"/>
      <c r="E1506" s="298"/>
      <c r="F1506" s="300" t="s">
        <v>79</v>
      </c>
      <c r="G1506" s="301" t="s">
        <v>698</v>
      </c>
      <c r="H1506" s="302">
        <f t="shared" ref="H1506" si="1123">H1507+H1513+H1520</f>
        <v>258000</v>
      </c>
      <c r="I1506" s="302">
        <f t="shared" ref="I1506" si="1124">I1507+I1513+I1520</f>
        <v>251000</v>
      </c>
      <c r="J1506" s="302">
        <f t="shared" ref="J1506" si="1125">J1507+J1513+J1520</f>
        <v>251000</v>
      </c>
    </row>
    <row r="1507" spans="1:10" s="152" customFormat="1" x14ac:dyDescent="0.2">
      <c r="A1507" s="390" t="s">
        <v>652</v>
      </c>
      <c r="B1507" s="303" t="s">
        <v>677</v>
      </c>
      <c r="C1507" s="286">
        <v>11</v>
      </c>
      <c r="D1507" s="286"/>
      <c r="E1507" s="287">
        <v>31</v>
      </c>
      <c r="F1507" s="288"/>
      <c r="G1507" s="289"/>
      <c r="H1507" s="290">
        <f t="shared" ref="H1507" si="1126">H1508+H1510</f>
        <v>168000</v>
      </c>
      <c r="I1507" s="290">
        <f t="shared" ref="I1507" si="1127">I1508+I1510</f>
        <v>163000</v>
      </c>
      <c r="J1507" s="290">
        <f t="shared" ref="J1507" si="1128">J1508+J1510</f>
        <v>163000</v>
      </c>
    </row>
    <row r="1508" spans="1:10" s="152" customFormat="1" x14ac:dyDescent="0.2">
      <c r="A1508" s="255" t="s">
        <v>652</v>
      </c>
      <c r="B1508" s="238" t="s">
        <v>677</v>
      </c>
      <c r="C1508" s="154">
        <v>11</v>
      </c>
      <c r="D1508" s="181"/>
      <c r="E1508" s="176">
        <v>311</v>
      </c>
      <c r="F1508" s="226"/>
      <c r="G1508" s="157"/>
      <c r="H1508" s="158">
        <f t="shared" ref="H1508:J1508" si="1129">H1509</f>
        <v>135000</v>
      </c>
      <c r="I1508" s="158">
        <f t="shared" si="1129"/>
        <v>130000</v>
      </c>
      <c r="J1508" s="158">
        <f t="shared" si="1129"/>
        <v>130000</v>
      </c>
    </row>
    <row r="1509" spans="1:10" s="244" customFormat="1" x14ac:dyDescent="0.2">
      <c r="A1509" s="162" t="s">
        <v>652</v>
      </c>
      <c r="B1509" s="161" t="s">
        <v>677</v>
      </c>
      <c r="C1509" s="161">
        <v>11</v>
      </c>
      <c r="D1509" s="182" t="s">
        <v>27</v>
      </c>
      <c r="E1509" s="183">
        <v>3111</v>
      </c>
      <c r="F1509" s="227" t="s">
        <v>19</v>
      </c>
      <c r="G1509" s="221"/>
      <c r="H1509" s="245">
        <v>135000</v>
      </c>
      <c r="I1509" s="245">
        <v>130000</v>
      </c>
      <c r="J1509" s="245">
        <v>130000</v>
      </c>
    </row>
    <row r="1510" spans="1:10" s="152" customFormat="1" x14ac:dyDescent="0.2">
      <c r="A1510" s="255" t="s">
        <v>652</v>
      </c>
      <c r="B1510" s="238" t="s">
        <v>677</v>
      </c>
      <c r="C1510" s="154">
        <v>11</v>
      </c>
      <c r="D1510" s="181"/>
      <c r="E1510" s="176">
        <v>313</v>
      </c>
      <c r="F1510" s="226"/>
      <c r="G1510" s="157"/>
      <c r="H1510" s="158">
        <f t="shared" ref="H1510" si="1130">H1511+H1512</f>
        <v>33000</v>
      </c>
      <c r="I1510" s="158">
        <f t="shared" ref="I1510" si="1131">I1511+I1512</f>
        <v>33000</v>
      </c>
      <c r="J1510" s="158">
        <f t="shared" ref="J1510" si="1132">J1511+J1512</f>
        <v>33000</v>
      </c>
    </row>
    <row r="1511" spans="1:10" s="244" customFormat="1" x14ac:dyDescent="0.2">
      <c r="A1511" s="162" t="s">
        <v>652</v>
      </c>
      <c r="B1511" s="161" t="s">
        <v>677</v>
      </c>
      <c r="C1511" s="161">
        <v>11</v>
      </c>
      <c r="D1511" s="182" t="s">
        <v>27</v>
      </c>
      <c r="E1511" s="183">
        <v>3132</v>
      </c>
      <c r="F1511" s="227" t="s">
        <v>280</v>
      </c>
      <c r="G1511" s="221"/>
      <c r="H1511" s="245">
        <v>30000</v>
      </c>
      <c r="I1511" s="245">
        <v>30000</v>
      </c>
      <c r="J1511" s="245">
        <v>30000</v>
      </c>
    </row>
    <row r="1512" spans="1:10" s="244" customFormat="1" ht="30" x14ac:dyDescent="0.2">
      <c r="A1512" s="162" t="s">
        <v>652</v>
      </c>
      <c r="B1512" s="161" t="s">
        <v>677</v>
      </c>
      <c r="C1512" s="161">
        <v>11</v>
      </c>
      <c r="D1512" s="182" t="s">
        <v>27</v>
      </c>
      <c r="E1512" s="183">
        <v>3133</v>
      </c>
      <c r="F1512" s="227" t="s">
        <v>258</v>
      </c>
      <c r="G1512" s="221"/>
      <c r="H1512" s="245">
        <v>3000</v>
      </c>
      <c r="I1512" s="245">
        <v>3000</v>
      </c>
      <c r="J1512" s="245">
        <v>3000</v>
      </c>
    </row>
    <row r="1513" spans="1:10" s="152" customFormat="1" x14ac:dyDescent="0.2">
      <c r="A1513" s="390" t="s">
        <v>652</v>
      </c>
      <c r="B1513" s="303" t="s">
        <v>677</v>
      </c>
      <c r="C1513" s="286">
        <v>11</v>
      </c>
      <c r="D1513" s="286"/>
      <c r="E1513" s="287">
        <v>32</v>
      </c>
      <c r="F1513" s="288"/>
      <c r="G1513" s="289"/>
      <c r="H1513" s="290">
        <f t="shared" ref="H1513" si="1133">H1514+H1516</f>
        <v>60000</v>
      </c>
      <c r="I1513" s="290">
        <f t="shared" ref="I1513" si="1134">I1514+I1516</f>
        <v>60000</v>
      </c>
      <c r="J1513" s="290">
        <f t="shared" ref="J1513" si="1135">J1514+J1516</f>
        <v>60000</v>
      </c>
    </row>
    <row r="1514" spans="1:10" s="152" customFormat="1" x14ac:dyDescent="0.2">
      <c r="A1514" s="255" t="s">
        <v>652</v>
      </c>
      <c r="B1514" s="238" t="s">
        <v>677</v>
      </c>
      <c r="C1514" s="154">
        <v>11</v>
      </c>
      <c r="D1514" s="181"/>
      <c r="E1514" s="176">
        <v>323</v>
      </c>
      <c r="F1514" s="226"/>
      <c r="G1514" s="157"/>
      <c r="H1514" s="158">
        <f t="shared" ref="H1514:J1514" si="1136">H1515</f>
        <v>25000</v>
      </c>
      <c r="I1514" s="158">
        <f t="shared" si="1136"/>
        <v>25000</v>
      </c>
      <c r="J1514" s="158">
        <f t="shared" si="1136"/>
        <v>25000</v>
      </c>
    </row>
    <row r="1515" spans="1:10" s="244" customFormat="1" x14ac:dyDescent="0.2">
      <c r="A1515" s="162" t="s">
        <v>652</v>
      </c>
      <c r="B1515" s="161" t="s">
        <v>677</v>
      </c>
      <c r="C1515" s="161">
        <v>11</v>
      </c>
      <c r="D1515" s="182" t="s">
        <v>27</v>
      </c>
      <c r="E1515" s="183">
        <v>3237</v>
      </c>
      <c r="F1515" s="227" t="s">
        <v>36</v>
      </c>
      <c r="G1515" s="221"/>
      <c r="H1515" s="245">
        <v>25000</v>
      </c>
      <c r="I1515" s="245">
        <v>25000</v>
      </c>
      <c r="J1515" s="245">
        <v>25000</v>
      </c>
    </row>
    <row r="1516" spans="1:10" s="152" customFormat="1" x14ac:dyDescent="0.2">
      <c r="A1516" s="255" t="s">
        <v>652</v>
      </c>
      <c r="B1516" s="238" t="s">
        <v>677</v>
      </c>
      <c r="C1516" s="154">
        <v>11</v>
      </c>
      <c r="D1516" s="181"/>
      <c r="E1516" s="176">
        <v>329</v>
      </c>
      <c r="F1516" s="226"/>
      <c r="G1516" s="157"/>
      <c r="H1516" s="158">
        <f t="shared" ref="H1516" si="1137">H1518+H1519+H1517</f>
        <v>35000</v>
      </c>
      <c r="I1516" s="158">
        <f t="shared" ref="I1516" si="1138">I1518+I1519+I1517</f>
        <v>35000</v>
      </c>
      <c r="J1516" s="158">
        <f t="shared" ref="J1516" si="1139">J1518+J1519+J1517</f>
        <v>35000</v>
      </c>
    </row>
    <row r="1517" spans="1:10" s="244" customFormat="1" x14ac:dyDescent="0.2">
      <c r="A1517" s="162" t="s">
        <v>652</v>
      </c>
      <c r="B1517" s="161" t="s">
        <v>677</v>
      </c>
      <c r="C1517" s="161">
        <v>11</v>
      </c>
      <c r="D1517" s="182" t="s">
        <v>27</v>
      </c>
      <c r="E1517" s="183">
        <v>3295</v>
      </c>
      <c r="F1517" s="227" t="s">
        <v>237</v>
      </c>
      <c r="G1517" s="221"/>
      <c r="H1517" s="245">
        <v>10000</v>
      </c>
      <c r="I1517" s="245">
        <v>10000</v>
      </c>
      <c r="J1517" s="245">
        <v>10000</v>
      </c>
    </row>
    <row r="1518" spans="1:10" s="244" customFormat="1" x14ac:dyDescent="0.2">
      <c r="A1518" s="162" t="s">
        <v>652</v>
      </c>
      <c r="B1518" s="161" t="s">
        <v>677</v>
      </c>
      <c r="C1518" s="161">
        <v>11</v>
      </c>
      <c r="D1518" s="182" t="s">
        <v>27</v>
      </c>
      <c r="E1518" s="183">
        <v>3296</v>
      </c>
      <c r="F1518" s="227" t="s">
        <v>612</v>
      </c>
      <c r="G1518" s="221"/>
      <c r="H1518" s="245">
        <v>20000</v>
      </c>
      <c r="I1518" s="245">
        <v>20000</v>
      </c>
      <c r="J1518" s="245">
        <v>20000</v>
      </c>
    </row>
    <row r="1519" spans="1:10" s="244" customFormat="1" x14ac:dyDescent="0.2">
      <c r="A1519" s="162" t="s">
        <v>652</v>
      </c>
      <c r="B1519" s="161" t="s">
        <v>677</v>
      </c>
      <c r="C1519" s="161">
        <v>11</v>
      </c>
      <c r="D1519" s="182" t="s">
        <v>27</v>
      </c>
      <c r="E1519" s="183">
        <v>3299</v>
      </c>
      <c r="F1519" s="227" t="s">
        <v>125</v>
      </c>
      <c r="G1519" s="221"/>
      <c r="H1519" s="245">
        <v>5000</v>
      </c>
      <c r="I1519" s="245">
        <v>5000</v>
      </c>
      <c r="J1519" s="245">
        <v>5000</v>
      </c>
    </row>
    <row r="1520" spans="1:10" s="152" customFormat="1" x14ac:dyDescent="0.2">
      <c r="A1520" s="390" t="s">
        <v>652</v>
      </c>
      <c r="B1520" s="303" t="s">
        <v>677</v>
      </c>
      <c r="C1520" s="286">
        <v>11</v>
      </c>
      <c r="D1520" s="286"/>
      <c r="E1520" s="287">
        <v>34</v>
      </c>
      <c r="F1520" s="288"/>
      <c r="G1520" s="289"/>
      <c r="H1520" s="290">
        <f t="shared" ref="H1520:J1521" si="1140">H1521</f>
        <v>30000</v>
      </c>
      <c r="I1520" s="290">
        <f t="shared" si="1140"/>
        <v>28000</v>
      </c>
      <c r="J1520" s="290">
        <f t="shared" si="1140"/>
        <v>28000</v>
      </c>
    </row>
    <row r="1521" spans="1:10" s="152" customFormat="1" x14ac:dyDescent="0.2">
      <c r="A1521" s="255" t="s">
        <v>652</v>
      </c>
      <c r="B1521" s="238" t="s">
        <v>677</v>
      </c>
      <c r="C1521" s="154">
        <v>11</v>
      </c>
      <c r="D1521" s="181"/>
      <c r="E1521" s="176">
        <v>343</v>
      </c>
      <c r="F1521" s="226"/>
      <c r="G1521" s="157"/>
      <c r="H1521" s="158">
        <f t="shared" si="1140"/>
        <v>30000</v>
      </c>
      <c r="I1521" s="158">
        <f t="shared" si="1140"/>
        <v>28000</v>
      </c>
      <c r="J1521" s="158">
        <f t="shared" si="1140"/>
        <v>28000</v>
      </c>
    </row>
    <row r="1522" spans="1:10" s="244" customFormat="1" x14ac:dyDescent="0.2">
      <c r="A1522" s="162" t="s">
        <v>652</v>
      </c>
      <c r="B1522" s="161" t="s">
        <v>677</v>
      </c>
      <c r="C1522" s="161">
        <v>11</v>
      </c>
      <c r="D1522" s="182" t="s">
        <v>27</v>
      </c>
      <c r="E1522" s="183">
        <v>3433</v>
      </c>
      <c r="F1522" s="227" t="s">
        <v>126</v>
      </c>
      <c r="G1522" s="221"/>
      <c r="H1522" s="245">
        <v>30000</v>
      </c>
      <c r="I1522" s="245">
        <v>28000</v>
      </c>
      <c r="J1522" s="245">
        <v>28000</v>
      </c>
    </row>
    <row r="1523" spans="1:10" s="152" customFormat="1" ht="47.25" x14ac:dyDescent="0.2">
      <c r="A1523" s="402" t="s">
        <v>653</v>
      </c>
      <c r="B1523" s="440" t="s">
        <v>598</v>
      </c>
      <c r="C1523" s="441"/>
      <c r="D1523" s="441"/>
      <c r="E1523" s="442"/>
      <c r="F1523" s="234" t="s">
        <v>647</v>
      </c>
      <c r="G1523" s="180"/>
      <c r="H1523" s="151">
        <f t="shared" ref="H1523:J1523" si="1141">H1524+H1582</f>
        <v>3689000</v>
      </c>
      <c r="I1523" s="151">
        <f t="shared" si="1141"/>
        <v>3689000</v>
      </c>
      <c r="J1523" s="151">
        <f t="shared" si="1141"/>
        <v>3689000</v>
      </c>
    </row>
    <row r="1524" spans="1:10" s="152" customFormat="1" ht="33.75" x14ac:dyDescent="0.2">
      <c r="A1524" s="391" t="s">
        <v>653</v>
      </c>
      <c r="B1524" s="297" t="s">
        <v>600</v>
      </c>
      <c r="C1524" s="297"/>
      <c r="D1524" s="297"/>
      <c r="E1524" s="298"/>
      <c r="F1524" s="300" t="s">
        <v>85</v>
      </c>
      <c r="G1524" s="301" t="s">
        <v>646</v>
      </c>
      <c r="H1524" s="302">
        <f t="shared" ref="H1524:J1524" si="1142">H1525+H1532+H1558+H1562+H1565+H1568+H1576+H1579</f>
        <v>3596000</v>
      </c>
      <c r="I1524" s="302">
        <f t="shared" si="1142"/>
        <v>3596000</v>
      </c>
      <c r="J1524" s="302">
        <f t="shared" si="1142"/>
        <v>3596000</v>
      </c>
    </row>
    <row r="1525" spans="1:10" s="152" customFormat="1" x14ac:dyDescent="0.2">
      <c r="A1525" s="390" t="s">
        <v>653</v>
      </c>
      <c r="B1525" s="303" t="s">
        <v>600</v>
      </c>
      <c r="C1525" s="286">
        <v>11</v>
      </c>
      <c r="D1525" s="286"/>
      <c r="E1525" s="287">
        <v>31</v>
      </c>
      <c r="F1525" s="288"/>
      <c r="G1525" s="289"/>
      <c r="H1525" s="290">
        <f t="shared" ref="H1525" si="1143">H1526+H1528+H1530</f>
        <v>2228000</v>
      </c>
      <c r="I1525" s="290">
        <f t="shared" ref="I1525" si="1144">I1526+I1528+I1530</f>
        <v>2228000</v>
      </c>
      <c r="J1525" s="290">
        <f t="shared" ref="J1525" si="1145">J1526+J1528+J1530</f>
        <v>2228000</v>
      </c>
    </row>
    <row r="1526" spans="1:10" s="167" customFormat="1" x14ac:dyDescent="0.2">
      <c r="A1526" s="155" t="s">
        <v>653</v>
      </c>
      <c r="B1526" s="154" t="s">
        <v>600</v>
      </c>
      <c r="C1526" s="154">
        <v>11</v>
      </c>
      <c r="D1526" s="181"/>
      <c r="E1526" s="156">
        <v>311</v>
      </c>
      <c r="F1526" s="226"/>
      <c r="G1526" s="157"/>
      <c r="H1526" s="158">
        <f t="shared" ref="H1526:J1526" si="1146">SUM(H1527:H1527)</f>
        <v>1880000</v>
      </c>
      <c r="I1526" s="158">
        <f t="shared" si="1146"/>
        <v>1880000</v>
      </c>
      <c r="J1526" s="158">
        <f t="shared" si="1146"/>
        <v>1880000</v>
      </c>
    </row>
    <row r="1527" spans="1:10" s="244" customFormat="1" x14ac:dyDescent="0.2">
      <c r="A1527" s="162" t="s">
        <v>653</v>
      </c>
      <c r="B1527" s="161" t="s">
        <v>600</v>
      </c>
      <c r="C1527" s="161">
        <v>11</v>
      </c>
      <c r="D1527" s="182" t="s">
        <v>23</v>
      </c>
      <c r="E1527" s="183">
        <v>3111</v>
      </c>
      <c r="F1527" s="227" t="s">
        <v>19</v>
      </c>
      <c r="G1527" s="221"/>
      <c r="H1527" s="245">
        <v>1880000</v>
      </c>
      <c r="I1527" s="245">
        <v>1880000</v>
      </c>
      <c r="J1527" s="245">
        <v>1880000</v>
      </c>
    </row>
    <row r="1528" spans="1:10" s="152" customFormat="1" x14ac:dyDescent="0.2">
      <c r="A1528" s="155" t="s">
        <v>653</v>
      </c>
      <c r="B1528" s="154" t="s">
        <v>600</v>
      </c>
      <c r="C1528" s="154">
        <v>11</v>
      </c>
      <c r="D1528" s="181"/>
      <c r="E1528" s="176">
        <v>312</v>
      </c>
      <c r="F1528" s="226"/>
      <c r="G1528" s="157"/>
      <c r="H1528" s="247">
        <f t="shared" ref="H1528:J1528" si="1147">SUM(H1529)</f>
        <v>38000</v>
      </c>
      <c r="I1528" s="247">
        <f t="shared" si="1147"/>
        <v>38000</v>
      </c>
      <c r="J1528" s="247">
        <f t="shared" si="1147"/>
        <v>38000</v>
      </c>
    </row>
    <row r="1529" spans="1:10" s="244" customFormat="1" x14ac:dyDescent="0.2">
      <c r="A1529" s="162" t="s">
        <v>653</v>
      </c>
      <c r="B1529" s="161" t="s">
        <v>600</v>
      </c>
      <c r="C1529" s="161">
        <v>11</v>
      </c>
      <c r="D1529" s="182" t="s">
        <v>23</v>
      </c>
      <c r="E1529" s="183">
        <v>3121</v>
      </c>
      <c r="F1529" s="227" t="s">
        <v>138</v>
      </c>
      <c r="G1529" s="221"/>
      <c r="H1529" s="245">
        <v>38000</v>
      </c>
      <c r="I1529" s="245">
        <v>38000</v>
      </c>
      <c r="J1529" s="245">
        <v>38000</v>
      </c>
    </row>
    <row r="1530" spans="1:10" s="152" customFormat="1" x14ac:dyDescent="0.2">
      <c r="A1530" s="155" t="s">
        <v>653</v>
      </c>
      <c r="B1530" s="154" t="s">
        <v>600</v>
      </c>
      <c r="C1530" s="154">
        <v>11</v>
      </c>
      <c r="D1530" s="181"/>
      <c r="E1530" s="176">
        <v>313</v>
      </c>
      <c r="F1530" s="226"/>
      <c r="G1530" s="157"/>
      <c r="H1530" s="247">
        <f t="shared" ref="H1530:J1530" si="1148">SUM(H1531:H1531)</f>
        <v>310000</v>
      </c>
      <c r="I1530" s="247">
        <f t="shared" si="1148"/>
        <v>310000</v>
      </c>
      <c r="J1530" s="247">
        <f t="shared" si="1148"/>
        <v>310000</v>
      </c>
    </row>
    <row r="1531" spans="1:10" s="244" customFormat="1" x14ac:dyDescent="0.2">
      <c r="A1531" s="162" t="s">
        <v>653</v>
      </c>
      <c r="B1531" s="161" t="s">
        <v>600</v>
      </c>
      <c r="C1531" s="161">
        <v>11</v>
      </c>
      <c r="D1531" s="182" t="s">
        <v>23</v>
      </c>
      <c r="E1531" s="183">
        <v>3132</v>
      </c>
      <c r="F1531" s="227" t="s">
        <v>280</v>
      </c>
      <c r="G1531" s="221"/>
      <c r="H1531" s="245">
        <v>310000</v>
      </c>
      <c r="I1531" s="245">
        <v>310000</v>
      </c>
      <c r="J1531" s="245">
        <v>310000</v>
      </c>
    </row>
    <row r="1532" spans="1:10" s="152" customFormat="1" x14ac:dyDescent="0.2">
      <c r="A1532" s="390" t="s">
        <v>653</v>
      </c>
      <c r="B1532" s="303" t="s">
        <v>600</v>
      </c>
      <c r="C1532" s="286">
        <v>11</v>
      </c>
      <c r="D1532" s="286"/>
      <c r="E1532" s="287">
        <v>32</v>
      </c>
      <c r="F1532" s="288"/>
      <c r="G1532" s="289"/>
      <c r="H1532" s="290">
        <f t="shared" ref="H1532" si="1149">H1533+H1537+H1543+H1552</f>
        <v>1330000</v>
      </c>
      <c r="I1532" s="290">
        <f t="shared" ref="I1532" si="1150">I1533+I1537+I1543+I1552</f>
        <v>1330000</v>
      </c>
      <c r="J1532" s="290">
        <f t="shared" ref="J1532" si="1151">J1533+J1537+J1543+J1552</f>
        <v>1330000</v>
      </c>
    </row>
    <row r="1533" spans="1:10" s="152" customFormat="1" x14ac:dyDescent="0.2">
      <c r="A1533" s="155" t="s">
        <v>653</v>
      </c>
      <c r="B1533" s="154" t="s">
        <v>600</v>
      </c>
      <c r="C1533" s="154">
        <v>11</v>
      </c>
      <c r="D1533" s="181"/>
      <c r="E1533" s="176">
        <v>321</v>
      </c>
      <c r="F1533" s="226"/>
      <c r="G1533" s="157"/>
      <c r="H1533" s="158">
        <f t="shared" ref="H1533" si="1152">SUM(H1534:H1536)</f>
        <v>280000</v>
      </c>
      <c r="I1533" s="158">
        <f t="shared" ref="I1533" si="1153">SUM(I1534:I1536)</f>
        <v>280000</v>
      </c>
      <c r="J1533" s="158">
        <f t="shared" ref="J1533" si="1154">SUM(J1534:J1536)</f>
        <v>280000</v>
      </c>
    </row>
    <row r="1534" spans="1:10" s="244" customFormat="1" x14ac:dyDescent="0.2">
      <c r="A1534" s="162" t="s">
        <v>653</v>
      </c>
      <c r="B1534" s="161" t="s">
        <v>600</v>
      </c>
      <c r="C1534" s="161">
        <v>11</v>
      </c>
      <c r="D1534" s="182" t="s">
        <v>23</v>
      </c>
      <c r="E1534" s="183">
        <v>3211</v>
      </c>
      <c r="F1534" s="227" t="s">
        <v>110</v>
      </c>
      <c r="G1534" s="221"/>
      <c r="H1534" s="245">
        <v>210000</v>
      </c>
      <c r="I1534" s="245">
        <v>210000</v>
      </c>
      <c r="J1534" s="245">
        <v>210000</v>
      </c>
    </row>
    <row r="1535" spans="1:10" s="244" customFormat="1" ht="30" x14ac:dyDescent="0.2">
      <c r="A1535" s="162" t="s">
        <v>653</v>
      </c>
      <c r="B1535" s="161" t="s">
        <v>600</v>
      </c>
      <c r="C1535" s="161">
        <v>11</v>
      </c>
      <c r="D1535" s="182" t="s">
        <v>23</v>
      </c>
      <c r="E1535" s="183">
        <v>3212</v>
      </c>
      <c r="F1535" s="227" t="s">
        <v>111</v>
      </c>
      <c r="G1535" s="221"/>
      <c r="H1535" s="245">
        <v>30000</v>
      </c>
      <c r="I1535" s="245">
        <v>30000</v>
      </c>
      <c r="J1535" s="245">
        <v>30000</v>
      </c>
    </row>
    <row r="1536" spans="1:10" s="244" customFormat="1" x14ac:dyDescent="0.2">
      <c r="A1536" s="162" t="s">
        <v>653</v>
      </c>
      <c r="B1536" s="161" t="s">
        <v>600</v>
      </c>
      <c r="C1536" s="161">
        <v>11</v>
      </c>
      <c r="D1536" s="182" t="s">
        <v>23</v>
      </c>
      <c r="E1536" s="183">
        <v>3213</v>
      </c>
      <c r="F1536" s="227" t="s">
        <v>112</v>
      </c>
      <c r="G1536" s="221"/>
      <c r="H1536" s="245">
        <v>40000</v>
      </c>
      <c r="I1536" s="245">
        <v>40000</v>
      </c>
      <c r="J1536" s="245">
        <v>40000</v>
      </c>
    </row>
    <row r="1537" spans="1:10" s="152" customFormat="1" x14ac:dyDescent="0.2">
      <c r="A1537" s="155" t="s">
        <v>653</v>
      </c>
      <c r="B1537" s="154" t="s">
        <v>600</v>
      </c>
      <c r="C1537" s="154">
        <v>11</v>
      </c>
      <c r="D1537" s="181"/>
      <c r="E1537" s="176">
        <v>322</v>
      </c>
      <c r="F1537" s="226"/>
      <c r="G1537" s="157"/>
      <c r="H1537" s="158">
        <f t="shared" ref="H1537" si="1155">SUM(H1538:H1542)</f>
        <v>106000</v>
      </c>
      <c r="I1537" s="158">
        <f t="shared" ref="I1537" si="1156">SUM(I1538:I1542)</f>
        <v>106000</v>
      </c>
      <c r="J1537" s="158">
        <f t="shared" ref="J1537" si="1157">SUM(J1538:J1542)</f>
        <v>106000</v>
      </c>
    </row>
    <row r="1538" spans="1:10" s="244" customFormat="1" x14ac:dyDescent="0.2">
      <c r="A1538" s="162" t="s">
        <v>653</v>
      </c>
      <c r="B1538" s="161" t="s">
        <v>600</v>
      </c>
      <c r="C1538" s="161">
        <v>11</v>
      </c>
      <c r="D1538" s="182" t="s">
        <v>23</v>
      </c>
      <c r="E1538" s="183">
        <v>3221</v>
      </c>
      <c r="F1538" s="227" t="s">
        <v>146</v>
      </c>
      <c r="G1538" s="221"/>
      <c r="H1538" s="245">
        <v>50000</v>
      </c>
      <c r="I1538" s="245">
        <v>50000</v>
      </c>
      <c r="J1538" s="245">
        <v>50000</v>
      </c>
    </row>
    <row r="1539" spans="1:10" s="244" customFormat="1" x14ac:dyDescent="0.2">
      <c r="A1539" s="162" t="s">
        <v>653</v>
      </c>
      <c r="B1539" s="161" t="s">
        <v>600</v>
      </c>
      <c r="C1539" s="161">
        <v>11</v>
      </c>
      <c r="D1539" s="182" t="s">
        <v>23</v>
      </c>
      <c r="E1539" s="183">
        <v>3223</v>
      </c>
      <c r="F1539" s="227" t="s">
        <v>115</v>
      </c>
      <c r="G1539" s="221"/>
      <c r="H1539" s="245">
        <v>40000</v>
      </c>
      <c r="I1539" s="245">
        <v>40000</v>
      </c>
      <c r="J1539" s="245">
        <v>40000</v>
      </c>
    </row>
    <row r="1540" spans="1:10" s="244" customFormat="1" ht="30" x14ac:dyDescent="0.2">
      <c r="A1540" s="162" t="s">
        <v>653</v>
      </c>
      <c r="B1540" s="161" t="s">
        <v>600</v>
      </c>
      <c r="C1540" s="161">
        <v>11</v>
      </c>
      <c r="D1540" s="182" t="s">
        <v>23</v>
      </c>
      <c r="E1540" s="183">
        <v>3224</v>
      </c>
      <c r="F1540" s="227" t="s">
        <v>144</v>
      </c>
      <c r="G1540" s="221"/>
      <c r="H1540" s="245">
        <v>6000</v>
      </c>
      <c r="I1540" s="245">
        <v>6000</v>
      </c>
      <c r="J1540" s="245">
        <v>6000</v>
      </c>
    </row>
    <row r="1541" spans="1:10" s="244" customFormat="1" x14ac:dyDescent="0.2">
      <c r="A1541" s="162" t="s">
        <v>653</v>
      </c>
      <c r="B1541" s="161" t="s">
        <v>600</v>
      </c>
      <c r="C1541" s="161">
        <v>11</v>
      </c>
      <c r="D1541" s="182" t="s">
        <v>23</v>
      </c>
      <c r="E1541" s="183">
        <v>3225</v>
      </c>
      <c r="F1541" s="227" t="s">
        <v>151</v>
      </c>
      <c r="G1541" s="221"/>
      <c r="H1541" s="245">
        <v>5000</v>
      </c>
      <c r="I1541" s="245">
        <v>5000</v>
      </c>
      <c r="J1541" s="245">
        <v>5000</v>
      </c>
    </row>
    <row r="1542" spans="1:10" s="244" customFormat="1" x14ac:dyDescent="0.2">
      <c r="A1542" s="162" t="s">
        <v>653</v>
      </c>
      <c r="B1542" s="161" t="s">
        <v>600</v>
      </c>
      <c r="C1542" s="161">
        <v>11</v>
      </c>
      <c r="D1542" s="182" t="s">
        <v>23</v>
      </c>
      <c r="E1542" s="183">
        <v>3227</v>
      </c>
      <c r="F1542" s="227" t="s">
        <v>235</v>
      </c>
      <c r="G1542" s="221"/>
      <c r="H1542" s="245">
        <v>5000</v>
      </c>
      <c r="I1542" s="245">
        <v>5000</v>
      </c>
      <c r="J1542" s="245">
        <v>5000</v>
      </c>
    </row>
    <row r="1543" spans="1:10" s="152" customFormat="1" x14ac:dyDescent="0.2">
      <c r="A1543" s="155" t="s">
        <v>653</v>
      </c>
      <c r="B1543" s="154" t="s">
        <v>600</v>
      </c>
      <c r="C1543" s="154">
        <v>11</v>
      </c>
      <c r="D1543" s="181"/>
      <c r="E1543" s="176">
        <v>323</v>
      </c>
      <c r="F1543" s="226"/>
      <c r="G1543" s="157"/>
      <c r="H1543" s="158">
        <f t="shared" ref="H1543" si="1158">SUM(H1544:H1551)</f>
        <v>691000</v>
      </c>
      <c r="I1543" s="158">
        <f t="shared" ref="I1543" si="1159">SUM(I1544:I1551)</f>
        <v>691000</v>
      </c>
      <c r="J1543" s="158">
        <f t="shared" ref="J1543" si="1160">SUM(J1544:J1551)</f>
        <v>691000</v>
      </c>
    </row>
    <row r="1544" spans="1:10" s="244" customFormat="1" x14ac:dyDescent="0.2">
      <c r="A1544" s="162" t="s">
        <v>653</v>
      </c>
      <c r="B1544" s="161" t="s">
        <v>600</v>
      </c>
      <c r="C1544" s="161">
        <v>11</v>
      </c>
      <c r="D1544" s="182" t="s">
        <v>23</v>
      </c>
      <c r="E1544" s="183">
        <v>3231</v>
      </c>
      <c r="F1544" s="227" t="s">
        <v>117</v>
      </c>
      <c r="G1544" s="221"/>
      <c r="H1544" s="245">
        <v>57000</v>
      </c>
      <c r="I1544" s="245">
        <v>57000</v>
      </c>
      <c r="J1544" s="245">
        <v>57000</v>
      </c>
    </row>
    <row r="1545" spans="1:10" s="244" customFormat="1" x14ac:dyDescent="0.2">
      <c r="A1545" s="162" t="s">
        <v>653</v>
      </c>
      <c r="B1545" s="161" t="s">
        <v>600</v>
      </c>
      <c r="C1545" s="161">
        <v>11</v>
      </c>
      <c r="D1545" s="182" t="s">
        <v>23</v>
      </c>
      <c r="E1545" s="183">
        <v>3232</v>
      </c>
      <c r="F1545" s="227" t="s">
        <v>118</v>
      </c>
      <c r="G1545" s="221"/>
      <c r="H1545" s="245">
        <v>100000</v>
      </c>
      <c r="I1545" s="245">
        <v>100000</v>
      </c>
      <c r="J1545" s="245">
        <v>100000</v>
      </c>
    </row>
    <row r="1546" spans="1:10" s="244" customFormat="1" x14ac:dyDescent="0.2">
      <c r="A1546" s="162" t="s">
        <v>653</v>
      </c>
      <c r="B1546" s="161" t="s">
        <v>600</v>
      </c>
      <c r="C1546" s="161">
        <v>11</v>
      </c>
      <c r="D1546" s="182" t="s">
        <v>23</v>
      </c>
      <c r="E1546" s="183">
        <v>3233</v>
      </c>
      <c r="F1546" s="227" t="s">
        <v>119</v>
      </c>
      <c r="G1546" s="221"/>
      <c r="H1546" s="245">
        <v>10000</v>
      </c>
      <c r="I1546" s="245">
        <v>10000</v>
      </c>
      <c r="J1546" s="245">
        <v>10000</v>
      </c>
    </row>
    <row r="1547" spans="1:10" s="244" customFormat="1" x14ac:dyDescent="0.2">
      <c r="A1547" s="162" t="s">
        <v>653</v>
      </c>
      <c r="B1547" s="161" t="s">
        <v>600</v>
      </c>
      <c r="C1547" s="161">
        <v>11</v>
      </c>
      <c r="D1547" s="182" t="s">
        <v>23</v>
      </c>
      <c r="E1547" s="183">
        <v>3234</v>
      </c>
      <c r="F1547" s="227" t="s">
        <v>120</v>
      </c>
      <c r="G1547" s="221"/>
      <c r="H1547" s="245">
        <v>25000</v>
      </c>
      <c r="I1547" s="245">
        <v>25000</v>
      </c>
      <c r="J1547" s="245">
        <v>25000</v>
      </c>
    </row>
    <row r="1548" spans="1:10" s="244" customFormat="1" x14ac:dyDescent="0.2">
      <c r="A1548" s="162" t="s">
        <v>653</v>
      </c>
      <c r="B1548" s="161" t="s">
        <v>600</v>
      </c>
      <c r="C1548" s="161">
        <v>11</v>
      </c>
      <c r="D1548" s="182" t="s">
        <v>23</v>
      </c>
      <c r="E1548" s="183">
        <v>3235</v>
      </c>
      <c r="F1548" s="227" t="s">
        <v>42</v>
      </c>
      <c r="G1548" s="221"/>
      <c r="H1548" s="245">
        <v>220000</v>
      </c>
      <c r="I1548" s="245">
        <v>220000</v>
      </c>
      <c r="J1548" s="245">
        <v>220000</v>
      </c>
    </row>
    <row r="1549" spans="1:10" s="244" customFormat="1" x14ac:dyDescent="0.2">
      <c r="A1549" s="162" t="s">
        <v>653</v>
      </c>
      <c r="B1549" s="161" t="s">
        <v>600</v>
      </c>
      <c r="C1549" s="161">
        <v>11</v>
      </c>
      <c r="D1549" s="182" t="s">
        <v>23</v>
      </c>
      <c r="E1549" s="183">
        <v>3237</v>
      </c>
      <c r="F1549" s="227" t="s">
        <v>36</v>
      </c>
      <c r="G1549" s="221"/>
      <c r="H1549" s="245">
        <v>80000</v>
      </c>
      <c r="I1549" s="245">
        <v>80000</v>
      </c>
      <c r="J1549" s="245">
        <v>80000</v>
      </c>
    </row>
    <row r="1550" spans="1:10" s="244" customFormat="1" x14ac:dyDescent="0.2">
      <c r="A1550" s="162" t="s">
        <v>653</v>
      </c>
      <c r="B1550" s="161" t="s">
        <v>600</v>
      </c>
      <c r="C1550" s="161">
        <v>11</v>
      </c>
      <c r="D1550" s="182" t="s">
        <v>23</v>
      </c>
      <c r="E1550" s="183">
        <v>3238</v>
      </c>
      <c r="F1550" s="227" t="s">
        <v>122</v>
      </c>
      <c r="G1550" s="221"/>
      <c r="H1550" s="245">
        <v>60000</v>
      </c>
      <c r="I1550" s="245">
        <v>60000</v>
      </c>
      <c r="J1550" s="245">
        <v>60000</v>
      </c>
    </row>
    <row r="1551" spans="1:10" s="244" customFormat="1" x14ac:dyDescent="0.2">
      <c r="A1551" s="162" t="s">
        <v>653</v>
      </c>
      <c r="B1551" s="161" t="s">
        <v>600</v>
      </c>
      <c r="C1551" s="161">
        <v>11</v>
      </c>
      <c r="D1551" s="182" t="s">
        <v>23</v>
      </c>
      <c r="E1551" s="183">
        <v>3239</v>
      </c>
      <c r="F1551" s="227" t="s">
        <v>41</v>
      </c>
      <c r="G1551" s="221"/>
      <c r="H1551" s="245">
        <v>139000</v>
      </c>
      <c r="I1551" s="245">
        <v>139000</v>
      </c>
      <c r="J1551" s="245">
        <v>139000</v>
      </c>
    </row>
    <row r="1552" spans="1:10" s="152" customFormat="1" x14ac:dyDescent="0.2">
      <c r="A1552" s="155" t="s">
        <v>653</v>
      </c>
      <c r="B1552" s="154" t="s">
        <v>600</v>
      </c>
      <c r="C1552" s="154">
        <v>11</v>
      </c>
      <c r="D1552" s="181"/>
      <c r="E1552" s="176">
        <v>329</v>
      </c>
      <c r="F1552" s="226"/>
      <c r="G1552" s="157"/>
      <c r="H1552" s="158">
        <f t="shared" ref="H1552" si="1161">SUM(H1553:H1557)</f>
        <v>253000</v>
      </c>
      <c r="I1552" s="158">
        <f t="shared" ref="I1552" si="1162">SUM(I1553:I1557)</f>
        <v>253000</v>
      </c>
      <c r="J1552" s="158">
        <f t="shared" ref="J1552" si="1163">SUM(J1553:J1557)</f>
        <v>253000</v>
      </c>
    </row>
    <row r="1553" spans="1:10" s="224" customFormat="1" ht="30" x14ac:dyDescent="0.2">
      <c r="A1553" s="162" t="s">
        <v>653</v>
      </c>
      <c r="B1553" s="161" t="s">
        <v>600</v>
      </c>
      <c r="C1553" s="161">
        <v>11</v>
      </c>
      <c r="D1553" s="182" t="s">
        <v>23</v>
      </c>
      <c r="E1553" s="183">
        <v>3291</v>
      </c>
      <c r="F1553" s="227" t="s">
        <v>152</v>
      </c>
      <c r="G1553" s="221"/>
      <c r="H1553" s="245">
        <v>240000</v>
      </c>
      <c r="I1553" s="245">
        <v>240000</v>
      </c>
      <c r="J1553" s="245">
        <v>240000</v>
      </c>
    </row>
    <row r="1554" spans="1:10" s="244" customFormat="1" x14ac:dyDescent="0.2">
      <c r="A1554" s="162" t="s">
        <v>653</v>
      </c>
      <c r="B1554" s="161" t="s">
        <v>600</v>
      </c>
      <c r="C1554" s="161">
        <v>11</v>
      </c>
      <c r="D1554" s="182" t="s">
        <v>23</v>
      </c>
      <c r="E1554" s="183">
        <v>3292</v>
      </c>
      <c r="F1554" s="227" t="s">
        <v>123</v>
      </c>
      <c r="G1554" s="221"/>
      <c r="H1554" s="245">
        <v>5000</v>
      </c>
      <c r="I1554" s="245">
        <v>5000</v>
      </c>
      <c r="J1554" s="245">
        <v>5000</v>
      </c>
    </row>
    <row r="1555" spans="1:10" s="244" customFormat="1" x14ac:dyDescent="0.2">
      <c r="A1555" s="162" t="s">
        <v>653</v>
      </c>
      <c r="B1555" s="161" t="s">
        <v>600</v>
      </c>
      <c r="C1555" s="161">
        <v>11</v>
      </c>
      <c r="D1555" s="182" t="s">
        <v>23</v>
      </c>
      <c r="E1555" s="183">
        <v>3293</v>
      </c>
      <c r="F1555" s="227" t="s">
        <v>124</v>
      </c>
      <c r="G1555" s="221"/>
      <c r="H1555" s="245">
        <v>4000</v>
      </c>
      <c r="I1555" s="245">
        <v>4000</v>
      </c>
      <c r="J1555" s="245">
        <v>4000</v>
      </c>
    </row>
    <row r="1556" spans="1:10" s="244" customFormat="1" x14ac:dyDescent="0.2">
      <c r="A1556" s="162" t="s">
        <v>653</v>
      </c>
      <c r="B1556" s="161" t="s">
        <v>600</v>
      </c>
      <c r="C1556" s="161">
        <v>11</v>
      </c>
      <c r="D1556" s="182" t="s">
        <v>23</v>
      </c>
      <c r="E1556" s="183">
        <v>3294</v>
      </c>
      <c r="F1556" s="227" t="s">
        <v>611</v>
      </c>
      <c r="G1556" s="221"/>
      <c r="H1556" s="245">
        <v>1000</v>
      </c>
      <c r="I1556" s="245">
        <v>1000</v>
      </c>
      <c r="J1556" s="245">
        <v>1000</v>
      </c>
    </row>
    <row r="1557" spans="1:10" s="244" customFormat="1" x14ac:dyDescent="0.2">
      <c r="A1557" s="162" t="s">
        <v>653</v>
      </c>
      <c r="B1557" s="161" t="s">
        <v>600</v>
      </c>
      <c r="C1557" s="161">
        <v>11</v>
      </c>
      <c r="D1557" s="182" t="s">
        <v>23</v>
      </c>
      <c r="E1557" s="183">
        <v>3295</v>
      </c>
      <c r="F1557" s="227" t="s">
        <v>237</v>
      </c>
      <c r="G1557" s="221"/>
      <c r="H1557" s="245">
        <v>3000</v>
      </c>
      <c r="I1557" s="245">
        <v>3000</v>
      </c>
      <c r="J1557" s="245">
        <v>3000</v>
      </c>
    </row>
    <row r="1558" spans="1:10" s="152" customFormat="1" x14ac:dyDescent="0.2">
      <c r="A1558" s="390" t="s">
        <v>653</v>
      </c>
      <c r="B1558" s="303" t="s">
        <v>600</v>
      </c>
      <c r="C1558" s="286">
        <v>11</v>
      </c>
      <c r="D1558" s="286"/>
      <c r="E1558" s="287">
        <v>34</v>
      </c>
      <c r="F1558" s="288"/>
      <c r="G1558" s="289"/>
      <c r="H1558" s="290">
        <f t="shared" ref="H1558:J1558" si="1164">H1559</f>
        <v>2000</v>
      </c>
      <c r="I1558" s="290">
        <f t="shared" si="1164"/>
        <v>2000</v>
      </c>
      <c r="J1558" s="290">
        <f t="shared" si="1164"/>
        <v>2000</v>
      </c>
    </row>
    <row r="1559" spans="1:10" s="152" customFormat="1" x14ac:dyDescent="0.2">
      <c r="A1559" s="155" t="s">
        <v>653</v>
      </c>
      <c r="B1559" s="154" t="s">
        <v>600</v>
      </c>
      <c r="C1559" s="154">
        <v>11</v>
      </c>
      <c r="D1559" s="181"/>
      <c r="E1559" s="176">
        <v>343</v>
      </c>
      <c r="F1559" s="226"/>
      <c r="G1559" s="157"/>
      <c r="H1559" s="158">
        <f t="shared" ref="H1559" si="1165">SUM(H1560:H1561)</f>
        <v>2000</v>
      </c>
      <c r="I1559" s="158">
        <f t="shared" ref="I1559" si="1166">SUM(I1560:I1561)</f>
        <v>2000</v>
      </c>
      <c r="J1559" s="158">
        <f t="shared" ref="J1559" si="1167">SUM(J1560:J1561)</f>
        <v>2000</v>
      </c>
    </row>
    <row r="1560" spans="1:10" s="244" customFormat="1" x14ac:dyDescent="0.2">
      <c r="A1560" s="162" t="s">
        <v>653</v>
      </c>
      <c r="B1560" s="161" t="s">
        <v>600</v>
      </c>
      <c r="C1560" s="161">
        <v>11</v>
      </c>
      <c r="D1560" s="182" t="s">
        <v>23</v>
      </c>
      <c r="E1560" s="183">
        <v>3431</v>
      </c>
      <c r="F1560" s="227" t="s">
        <v>153</v>
      </c>
      <c r="G1560" s="221"/>
      <c r="H1560" s="245">
        <v>1000</v>
      </c>
      <c r="I1560" s="245">
        <v>1000</v>
      </c>
      <c r="J1560" s="245">
        <v>1000</v>
      </c>
    </row>
    <row r="1561" spans="1:10" s="224" customFormat="1" ht="15" x14ac:dyDescent="0.2">
      <c r="A1561" s="162" t="s">
        <v>653</v>
      </c>
      <c r="B1561" s="161" t="s">
        <v>600</v>
      </c>
      <c r="C1561" s="161">
        <v>11</v>
      </c>
      <c r="D1561" s="182" t="s">
        <v>23</v>
      </c>
      <c r="E1561" s="183">
        <v>3433</v>
      </c>
      <c r="F1561" s="227" t="s">
        <v>126</v>
      </c>
      <c r="G1561" s="221"/>
      <c r="H1561" s="245">
        <v>1000</v>
      </c>
      <c r="I1561" s="245">
        <v>1000</v>
      </c>
      <c r="J1561" s="245">
        <v>1000</v>
      </c>
    </row>
    <row r="1562" spans="1:10" x14ac:dyDescent="0.2">
      <c r="A1562" s="390" t="s">
        <v>653</v>
      </c>
      <c r="B1562" s="303" t="s">
        <v>600</v>
      </c>
      <c r="C1562" s="286">
        <v>11</v>
      </c>
      <c r="D1562" s="286"/>
      <c r="E1562" s="287">
        <v>37</v>
      </c>
      <c r="F1562" s="288"/>
      <c r="G1562" s="289"/>
      <c r="H1562" s="290">
        <f t="shared" ref="H1562:J1562" si="1168">H1563</f>
        <v>1000</v>
      </c>
      <c r="I1562" s="290">
        <f t="shared" si="1168"/>
        <v>1000</v>
      </c>
      <c r="J1562" s="290">
        <f t="shared" si="1168"/>
        <v>1000</v>
      </c>
    </row>
    <row r="1563" spans="1:10" s="152" customFormat="1" x14ac:dyDescent="0.2">
      <c r="A1563" s="155" t="s">
        <v>653</v>
      </c>
      <c r="B1563" s="154" t="s">
        <v>600</v>
      </c>
      <c r="C1563" s="154">
        <v>11</v>
      </c>
      <c r="D1563" s="181"/>
      <c r="E1563" s="176">
        <v>372</v>
      </c>
      <c r="F1563" s="226"/>
      <c r="G1563" s="157"/>
      <c r="H1563" s="158">
        <f t="shared" ref="H1563:J1563" si="1169">SUM(H1564)</f>
        <v>1000</v>
      </c>
      <c r="I1563" s="158">
        <f t="shared" si="1169"/>
        <v>1000</v>
      </c>
      <c r="J1563" s="158">
        <f t="shared" si="1169"/>
        <v>1000</v>
      </c>
    </row>
    <row r="1564" spans="1:10" s="224" customFormat="1" ht="15" x14ac:dyDescent="0.2">
      <c r="A1564" s="162" t="s">
        <v>653</v>
      </c>
      <c r="B1564" s="161" t="s">
        <v>600</v>
      </c>
      <c r="C1564" s="161">
        <v>11</v>
      </c>
      <c r="D1564" s="182" t="s">
        <v>23</v>
      </c>
      <c r="E1564" s="183">
        <v>3721</v>
      </c>
      <c r="F1564" s="227" t="s">
        <v>149</v>
      </c>
      <c r="G1564" s="221"/>
      <c r="H1564" s="245">
        <v>1000</v>
      </c>
      <c r="I1564" s="245">
        <v>1000</v>
      </c>
      <c r="J1564" s="245">
        <v>1000</v>
      </c>
    </row>
    <row r="1565" spans="1:10" x14ac:dyDescent="0.2">
      <c r="A1565" s="390" t="s">
        <v>653</v>
      </c>
      <c r="B1565" s="303" t="s">
        <v>600</v>
      </c>
      <c r="C1565" s="286">
        <v>11</v>
      </c>
      <c r="D1565" s="286"/>
      <c r="E1565" s="287">
        <v>41</v>
      </c>
      <c r="F1565" s="288"/>
      <c r="G1565" s="289"/>
      <c r="H1565" s="290">
        <f t="shared" ref="H1565:J1565" si="1170">H1566</f>
        <v>7000</v>
      </c>
      <c r="I1565" s="290">
        <f t="shared" si="1170"/>
        <v>7000</v>
      </c>
      <c r="J1565" s="290">
        <f t="shared" si="1170"/>
        <v>7000</v>
      </c>
    </row>
    <row r="1566" spans="1:10" s="152" customFormat="1" x14ac:dyDescent="0.2">
      <c r="A1566" s="155" t="s">
        <v>653</v>
      </c>
      <c r="B1566" s="154" t="s">
        <v>600</v>
      </c>
      <c r="C1566" s="154">
        <v>11</v>
      </c>
      <c r="D1566" s="181"/>
      <c r="E1566" s="176">
        <v>412</v>
      </c>
      <c r="F1566" s="226"/>
      <c r="G1566" s="157"/>
      <c r="H1566" s="158">
        <f t="shared" ref="H1566:J1566" si="1171">SUM(H1567)</f>
        <v>7000</v>
      </c>
      <c r="I1566" s="158">
        <f t="shared" si="1171"/>
        <v>7000</v>
      </c>
      <c r="J1566" s="158">
        <f t="shared" si="1171"/>
        <v>7000</v>
      </c>
    </row>
    <row r="1567" spans="1:10" s="224" customFormat="1" ht="15" x14ac:dyDescent="0.2">
      <c r="A1567" s="162" t="s">
        <v>653</v>
      </c>
      <c r="B1567" s="161" t="s">
        <v>600</v>
      </c>
      <c r="C1567" s="161">
        <v>11</v>
      </c>
      <c r="D1567" s="182" t="s">
        <v>23</v>
      </c>
      <c r="E1567" s="183">
        <v>4123</v>
      </c>
      <c r="F1567" s="227" t="s">
        <v>133</v>
      </c>
      <c r="G1567" s="221"/>
      <c r="H1567" s="245">
        <v>7000</v>
      </c>
      <c r="I1567" s="245">
        <v>7000</v>
      </c>
      <c r="J1567" s="245">
        <v>7000</v>
      </c>
    </row>
    <row r="1568" spans="1:10" x14ac:dyDescent="0.2">
      <c r="A1568" s="390" t="s">
        <v>653</v>
      </c>
      <c r="B1568" s="303" t="s">
        <v>600</v>
      </c>
      <c r="C1568" s="286">
        <v>11</v>
      </c>
      <c r="D1568" s="286"/>
      <c r="E1568" s="287">
        <v>42</v>
      </c>
      <c r="F1568" s="288"/>
      <c r="G1568" s="289"/>
      <c r="H1568" s="290">
        <f t="shared" ref="H1568" si="1172">H1569+H1574</f>
        <v>17000</v>
      </c>
      <c r="I1568" s="290">
        <f t="shared" ref="I1568" si="1173">I1569+I1574</f>
        <v>17000</v>
      </c>
      <c r="J1568" s="290">
        <f t="shared" ref="J1568" si="1174">J1569+J1574</f>
        <v>17000</v>
      </c>
    </row>
    <row r="1569" spans="1:10" s="152" customFormat="1" x14ac:dyDescent="0.2">
      <c r="A1569" s="155" t="s">
        <v>653</v>
      </c>
      <c r="B1569" s="154" t="s">
        <v>600</v>
      </c>
      <c r="C1569" s="154">
        <v>11</v>
      </c>
      <c r="D1569" s="181"/>
      <c r="E1569" s="176">
        <v>422</v>
      </c>
      <c r="F1569" s="226"/>
      <c r="G1569" s="157"/>
      <c r="H1569" s="158">
        <f t="shared" ref="H1569" si="1175">SUM(H1570:H1573)</f>
        <v>16000</v>
      </c>
      <c r="I1569" s="158">
        <f t="shared" ref="I1569" si="1176">SUM(I1570:I1573)</f>
        <v>16000</v>
      </c>
      <c r="J1569" s="158">
        <f t="shared" ref="J1569" si="1177">SUM(J1570:J1573)</f>
        <v>16000</v>
      </c>
    </row>
    <row r="1570" spans="1:10" s="224" customFormat="1" ht="15" x14ac:dyDescent="0.2">
      <c r="A1570" s="162" t="s">
        <v>653</v>
      </c>
      <c r="B1570" s="161" t="s">
        <v>600</v>
      </c>
      <c r="C1570" s="161">
        <v>11</v>
      </c>
      <c r="D1570" s="182" t="s">
        <v>23</v>
      </c>
      <c r="E1570" s="183">
        <v>4221</v>
      </c>
      <c r="F1570" s="227" t="s">
        <v>129</v>
      </c>
      <c r="G1570" s="221"/>
      <c r="H1570" s="245">
        <v>13000</v>
      </c>
      <c r="I1570" s="245">
        <v>13000</v>
      </c>
      <c r="J1570" s="245">
        <v>13000</v>
      </c>
    </row>
    <row r="1571" spans="1:10" s="224" customFormat="1" ht="15" x14ac:dyDescent="0.2">
      <c r="A1571" s="162" t="s">
        <v>653</v>
      </c>
      <c r="B1571" s="161" t="s">
        <v>600</v>
      </c>
      <c r="C1571" s="161">
        <v>11</v>
      </c>
      <c r="D1571" s="182" t="s">
        <v>23</v>
      </c>
      <c r="E1571" s="183">
        <v>4222</v>
      </c>
      <c r="F1571" s="227" t="s">
        <v>130</v>
      </c>
      <c r="G1571" s="221"/>
      <c r="H1571" s="245">
        <v>1000</v>
      </c>
      <c r="I1571" s="245">
        <v>1000</v>
      </c>
      <c r="J1571" s="245">
        <v>1000</v>
      </c>
    </row>
    <row r="1572" spans="1:10" s="224" customFormat="1" ht="15" x14ac:dyDescent="0.2">
      <c r="A1572" s="162" t="s">
        <v>653</v>
      </c>
      <c r="B1572" s="161" t="s">
        <v>600</v>
      </c>
      <c r="C1572" s="161">
        <v>11</v>
      </c>
      <c r="D1572" s="182" t="s">
        <v>23</v>
      </c>
      <c r="E1572" s="183">
        <v>4223</v>
      </c>
      <c r="F1572" s="227" t="s">
        <v>131</v>
      </c>
      <c r="G1572" s="221"/>
      <c r="H1572" s="245">
        <v>1000</v>
      </c>
      <c r="I1572" s="245">
        <v>1000</v>
      </c>
      <c r="J1572" s="245">
        <v>1000</v>
      </c>
    </row>
    <row r="1573" spans="1:10" s="224" customFormat="1" ht="15" x14ac:dyDescent="0.2">
      <c r="A1573" s="162" t="s">
        <v>653</v>
      </c>
      <c r="B1573" s="161" t="s">
        <v>600</v>
      </c>
      <c r="C1573" s="161">
        <v>11</v>
      </c>
      <c r="D1573" s="182" t="s">
        <v>23</v>
      </c>
      <c r="E1573" s="183">
        <v>4227</v>
      </c>
      <c r="F1573" s="227" t="s">
        <v>132</v>
      </c>
      <c r="G1573" s="221"/>
      <c r="H1573" s="245">
        <v>1000</v>
      </c>
      <c r="I1573" s="245">
        <v>1000</v>
      </c>
      <c r="J1573" s="245">
        <v>1000</v>
      </c>
    </row>
    <row r="1574" spans="1:10" s="152" customFormat="1" x14ac:dyDescent="0.2">
      <c r="A1574" s="155" t="s">
        <v>653</v>
      </c>
      <c r="B1574" s="154" t="s">
        <v>600</v>
      </c>
      <c r="C1574" s="154">
        <v>11</v>
      </c>
      <c r="D1574" s="181"/>
      <c r="E1574" s="176">
        <v>426</v>
      </c>
      <c r="F1574" s="226"/>
      <c r="G1574" s="157"/>
      <c r="H1574" s="158">
        <f t="shared" ref="H1574:J1574" si="1178">SUM(H1575)</f>
        <v>1000</v>
      </c>
      <c r="I1574" s="158">
        <f t="shared" si="1178"/>
        <v>1000</v>
      </c>
      <c r="J1574" s="158">
        <f t="shared" si="1178"/>
        <v>1000</v>
      </c>
    </row>
    <row r="1575" spans="1:10" s="224" customFormat="1" ht="15" x14ac:dyDescent="0.2">
      <c r="A1575" s="162" t="s">
        <v>653</v>
      </c>
      <c r="B1575" s="161" t="s">
        <v>600</v>
      </c>
      <c r="C1575" s="161">
        <v>11</v>
      </c>
      <c r="D1575" s="182" t="s">
        <v>23</v>
      </c>
      <c r="E1575" s="183">
        <v>4262</v>
      </c>
      <c r="F1575" s="227" t="s">
        <v>135</v>
      </c>
      <c r="G1575" s="221"/>
      <c r="H1575" s="245">
        <v>1000</v>
      </c>
      <c r="I1575" s="245">
        <v>1000</v>
      </c>
      <c r="J1575" s="245">
        <v>1000</v>
      </c>
    </row>
    <row r="1576" spans="1:10" x14ac:dyDescent="0.2">
      <c r="A1576" s="390" t="s">
        <v>653</v>
      </c>
      <c r="B1576" s="303" t="s">
        <v>600</v>
      </c>
      <c r="C1576" s="286">
        <v>11</v>
      </c>
      <c r="D1576" s="286"/>
      <c r="E1576" s="287">
        <v>45</v>
      </c>
      <c r="F1576" s="288"/>
      <c r="G1576" s="289"/>
      <c r="H1576" s="290">
        <f t="shared" ref="H1576:J1576" si="1179">H1577</f>
        <v>1000</v>
      </c>
      <c r="I1576" s="290">
        <f t="shared" si="1179"/>
        <v>1000</v>
      </c>
      <c r="J1576" s="290">
        <f t="shared" si="1179"/>
        <v>1000</v>
      </c>
    </row>
    <row r="1577" spans="1:10" s="152" customFormat="1" x14ac:dyDescent="0.2">
      <c r="A1577" s="155" t="s">
        <v>653</v>
      </c>
      <c r="B1577" s="154" t="s">
        <v>600</v>
      </c>
      <c r="C1577" s="154">
        <v>11</v>
      </c>
      <c r="D1577" s="181"/>
      <c r="E1577" s="176">
        <v>451</v>
      </c>
      <c r="F1577" s="226"/>
      <c r="G1577" s="157"/>
      <c r="H1577" s="158">
        <f t="shared" ref="H1577:J1577" si="1180">SUM(H1578)</f>
        <v>1000</v>
      </c>
      <c r="I1577" s="158">
        <f t="shared" si="1180"/>
        <v>1000</v>
      </c>
      <c r="J1577" s="158">
        <f t="shared" si="1180"/>
        <v>1000</v>
      </c>
    </row>
    <row r="1578" spans="1:10" s="224" customFormat="1" ht="15" x14ac:dyDescent="0.2">
      <c r="A1578" s="162" t="s">
        <v>653</v>
      </c>
      <c r="B1578" s="161" t="s">
        <v>600</v>
      </c>
      <c r="C1578" s="161">
        <v>11</v>
      </c>
      <c r="D1578" s="182" t="s">
        <v>23</v>
      </c>
      <c r="E1578" s="183">
        <v>4511</v>
      </c>
      <c r="F1578" s="227" t="s">
        <v>136</v>
      </c>
      <c r="G1578" s="221"/>
      <c r="H1578" s="245">
        <v>1000</v>
      </c>
      <c r="I1578" s="245">
        <v>1000</v>
      </c>
      <c r="J1578" s="245">
        <v>1000</v>
      </c>
    </row>
    <row r="1579" spans="1:10" x14ac:dyDescent="0.2">
      <c r="A1579" s="390" t="s">
        <v>653</v>
      </c>
      <c r="B1579" s="303" t="s">
        <v>600</v>
      </c>
      <c r="C1579" s="286">
        <v>51</v>
      </c>
      <c r="D1579" s="286"/>
      <c r="E1579" s="287">
        <v>32</v>
      </c>
      <c r="F1579" s="288"/>
      <c r="G1579" s="289"/>
      <c r="H1579" s="290">
        <f t="shared" ref="H1579:J1580" si="1181">H1580</f>
        <v>10000</v>
      </c>
      <c r="I1579" s="290">
        <f t="shared" si="1181"/>
        <v>10000</v>
      </c>
      <c r="J1579" s="290">
        <f t="shared" si="1181"/>
        <v>10000</v>
      </c>
    </row>
    <row r="1580" spans="1:10" s="152" customFormat="1" x14ac:dyDescent="0.2">
      <c r="A1580" s="155" t="s">
        <v>653</v>
      </c>
      <c r="B1580" s="154" t="s">
        <v>600</v>
      </c>
      <c r="C1580" s="154">
        <v>51</v>
      </c>
      <c r="D1580" s="181"/>
      <c r="E1580" s="176">
        <v>321</v>
      </c>
      <c r="F1580" s="226"/>
      <c r="G1580" s="157"/>
      <c r="H1580" s="158">
        <f t="shared" si="1181"/>
        <v>10000</v>
      </c>
      <c r="I1580" s="158">
        <f t="shared" ref="I1580:J1580" si="1182">I1581</f>
        <v>10000</v>
      </c>
      <c r="J1580" s="158">
        <f t="shared" si="1182"/>
        <v>10000</v>
      </c>
    </row>
    <row r="1581" spans="1:10" s="224" customFormat="1" ht="15" x14ac:dyDescent="0.2">
      <c r="A1581" s="162" t="s">
        <v>653</v>
      </c>
      <c r="B1581" s="161" t="s">
        <v>600</v>
      </c>
      <c r="C1581" s="161">
        <v>51</v>
      </c>
      <c r="D1581" s="182" t="s">
        <v>23</v>
      </c>
      <c r="E1581" s="183">
        <v>3211</v>
      </c>
      <c r="F1581" s="227" t="s">
        <v>110</v>
      </c>
      <c r="G1581" s="221"/>
      <c r="H1581" s="223">
        <v>10000</v>
      </c>
      <c r="I1581" s="223">
        <v>10000</v>
      </c>
      <c r="J1581" s="223">
        <v>10000</v>
      </c>
    </row>
    <row r="1582" spans="1:10" s="152" customFormat="1" ht="33.75" x14ac:dyDescent="0.2">
      <c r="A1582" s="309" t="s">
        <v>653</v>
      </c>
      <c r="B1582" s="296" t="s">
        <v>599</v>
      </c>
      <c r="C1582" s="296"/>
      <c r="D1582" s="296"/>
      <c r="E1582" s="305"/>
      <c r="F1582" s="300" t="s">
        <v>35</v>
      </c>
      <c r="G1582" s="301" t="s">
        <v>646</v>
      </c>
      <c r="H1582" s="302">
        <f t="shared" ref="H1582:J1582" si="1183">H1583</f>
        <v>93000</v>
      </c>
      <c r="I1582" s="302">
        <f t="shared" si="1183"/>
        <v>93000</v>
      </c>
      <c r="J1582" s="302">
        <f t="shared" si="1183"/>
        <v>93000</v>
      </c>
    </row>
    <row r="1583" spans="1:10" s="152" customFormat="1" x14ac:dyDescent="0.2">
      <c r="A1583" s="390" t="s">
        <v>653</v>
      </c>
      <c r="B1583" s="303" t="s">
        <v>599</v>
      </c>
      <c r="C1583" s="286">
        <v>11</v>
      </c>
      <c r="D1583" s="286"/>
      <c r="E1583" s="287">
        <v>32</v>
      </c>
      <c r="F1583" s="288"/>
      <c r="G1583" s="289"/>
      <c r="H1583" s="290">
        <f t="shared" ref="H1583" si="1184">H1584+H1588</f>
        <v>93000</v>
      </c>
      <c r="I1583" s="290">
        <f t="shared" ref="I1583" si="1185">I1584+I1588</f>
        <v>93000</v>
      </c>
      <c r="J1583" s="290">
        <f t="shared" ref="J1583" si="1186">J1584+J1588</f>
        <v>93000</v>
      </c>
    </row>
    <row r="1584" spans="1:10" s="152" customFormat="1" x14ac:dyDescent="0.2">
      <c r="A1584" s="181" t="s">
        <v>653</v>
      </c>
      <c r="B1584" s="153" t="s">
        <v>599</v>
      </c>
      <c r="C1584" s="154">
        <v>11</v>
      </c>
      <c r="D1584" s="181"/>
      <c r="E1584" s="176">
        <v>323</v>
      </c>
      <c r="F1584" s="226"/>
      <c r="G1584" s="157"/>
      <c r="H1584" s="158">
        <f t="shared" ref="H1584" si="1187">SUM(H1585:H1587)</f>
        <v>77000</v>
      </c>
      <c r="I1584" s="158">
        <f t="shared" ref="I1584" si="1188">SUM(I1585:I1587)</f>
        <v>77000</v>
      </c>
      <c r="J1584" s="158">
        <f t="shared" ref="J1584" si="1189">SUM(J1585:J1587)</f>
        <v>77000</v>
      </c>
    </row>
    <row r="1585" spans="1:10" s="224" customFormat="1" ht="15" x14ac:dyDescent="0.2">
      <c r="A1585" s="182" t="s">
        <v>653</v>
      </c>
      <c r="B1585" s="160" t="s">
        <v>599</v>
      </c>
      <c r="C1585" s="161">
        <v>11</v>
      </c>
      <c r="D1585" s="182" t="s">
        <v>23</v>
      </c>
      <c r="E1585" s="183">
        <v>3232</v>
      </c>
      <c r="F1585" s="227" t="s">
        <v>118</v>
      </c>
      <c r="G1585" s="221"/>
      <c r="H1585" s="245">
        <v>16000</v>
      </c>
      <c r="I1585" s="245">
        <v>16000</v>
      </c>
      <c r="J1585" s="245">
        <v>16000</v>
      </c>
    </row>
    <row r="1586" spans="1:10" s="224" customFormat="1" ht="15" x14ac:dyDescent="0.2">
      <c r="A1586" s="182" t="s">
        <v>653</v>
      </c>
      <c r="B1586" s="160" t="s">
        <v>599</v>
      </c>
      <c r="C1586" s="161">
        <v>11</v>
      </c>
      <c r="D1586" s="182" t="s">
        <v>23</v>
      </c>
      <c r="E1586" s="183">
        <v>3235</v>
      </c>
      <c r="F1586" s="227" t="s">
        <v>42</v>
      </c>
      <c r="G1586" s="221"/>
      <c r="H1586" s="245">
        <v>58000</v>
      </c>
      <c r="I1586" s="245">
        <v>58000</v>
      </c>
      <c r="J1586" s="245">
        <v>58000</v>
      </c>
    </row>
    <row r="1587" spans="1:10" s="224" customFormat="1" ht="15" x14ac:dyDescent="0.2">
      <c r="A1587" s="182" t="s">
        <v>653</v>
      </c>
      <c r="B1587" s="160" t="s">
        <v>599</v>
      </c>
      <c r="C1587" s="161">
        <v>11</v>
      </c>
      <c r="D1587" s="182" t="s">
        <v>23</v>
      </c>
      <c r="E1587" s="183">
        <v>3239</v>
      </c>
      <c r="F1587" s="227" t="s">
        <v>41</v>
      </c>
      <c r="G1587" s="221"/>
      <c r="H1587" s="245">
        <v>3000</v>
      </c>
      <c r="I1587" s="245">
        <v>3000</v>
      </c>
      <c r="J1587" s="245">
        <v>3000</v>
      </c>
    </row>
    <row r="1588" spans="1:10" s="152" customFormat="1" x14ac:dyDescent="0.2">
      <c r="A1588" s="181" t="s">
        <v>653</v>
      </c>
      <c r="B1588" s="153" t="s">
        <v>599</v>
      </c>
      <c r="C1588" s="154">
        <v>11</v>
      </c>
      <c r="D1588" s="181"/>
      <c r="E1588" s="176">
        <v>329</v>
      </c>
      <c r="F1588" s="226"/>
      <c r="G1588" s="157"/>
      <c r="H1588" s="158">
        <f t="shared" ref="H1588:J1588" si="1190">SUM(H1589)</f>
        <v>16000</v>
      </c>
      <c r="I1588" s="158">
        <f t="shared" si="1190"/>
        <v>16000</v>
      </c>
      <c r="J1588" s="158">
        <f t="shared" si="1190"/>
        <v>16000</v>
      </c>
    </row>
    <row r="1589" spans="1:10" s="224" customFormat="1" ht="15" x14ac:dyDescent="0.2">
      <c r="A1589" s="182" t="s">
        <v>653</v>
      </c>
      <c r="B1589" s="160" t="s">
        <v>599</v>
      </c>
      <c r="C1589" s="161">
        <v>11</v>
      </c>
      <c r="D1589" s="182" t="s">
        <v>23</v>
      </c>
      <c r="E1589" s="183">
        <v>3292</v>
      </c>
      <c r="F1589" s="227" t="s">
        <v>123</v>
      </c>
      <c r="G1589" s="221"/>
      <c r="H1589" s="245">
        <v>16000</v>
      </c>
      <c r="I1589" s="245">
        <v>16000</v>
      </c>
      <c r="J1589" s="245">
        <v>16000</v>
      </c>
    </row>
    <row r="1590" spans="1:10" ht="31.5" x14ac:dyDescent="0.2">
      <c r="A1590" s="402" t="s">
        <v>654</v>
      </c>
      <c r="B1590" s="432" t="s">
        <v>637</v>
      </c>
      <c r="C1590" s="433"/>
      <c r="D1590" s="433"/>
      <c r="E1590" s="434"/>
      <c r="F1590" s="235" t="s">
        <v>638</v>
      </c>
      <c r="G1590" s="208"/>
      <c r="H1590" s="151">
        <f t="shared" ref="H1590:J1590" si="1191">H1591</f>
        <v>70343000</v>
      </c>
      <c r="I1590" s="151">
        <f t="shared" si="1191"/>
        <v>63953000</v>
      </c>
      <c r="J1590" s="151">
        <f t="shared" si="1191"/>
        <v>59335000</v>
      </c>
    </row>
    <row r="1591" spans="1:10" ht="33.75" x14ac:dyDescent="0.2">
      <c r="A1591" s="396" t="s">
        <v>654</v>
      </c>
      <c r="B1591" s="316" t="s">
        <v>639</v>
      </c>
      <c r="C1591" s="316"/>
      <c r="D1591" s="316"/>
      <c r="E1591" s="317"/>
      <c r="F1591" s="314" t="s">
        <v>727</v>
      </c>
      <c r="G1591" s="315" t="s">
        <v>643</v>
      </c>
      <c r="H1591" s="302">
        <f>H1597+H1608+H1617+H1647+H1652+H1655+H1659+H1666+H1669+H1592</f>
        <v>70343000</v>
      </c>
      <c r="I1591" s="302">
        <f t="shared" ref="I1591:J1591" si="1192">I1597+I1608+I1617+I1647+I1652+I1655+I1659+I1666+I1669+I1592</f>
        <v>63953000</v>
      </c>
      <c r="J1591" s="302">
        <f t="shared" si="1192"/>
        <v>59335000</v>
      </c>
    </row>
    <row r="1592" spans="1:10" s="166" customFormat="1" x14ac:dyDescent="0.2">
      <c r="A1592" s="390" t="s">
        <v>654</v>
      </c>
      <c r="B1592" s="303" t="s">
        <v>639</v>
      </c>
      <c r="C1592" s="286">
        <v>31</v>
      </c>
      <c r="D1592" s="286"/>
      <c r="E1592" s="287">
        <v>31</v>
      </c>
      <c r="F1592" s="288"/>
      <c r="G1592" s="289"/>
      <c r="H1592" s="290">
        <f t="shared" ref="H1592" si="1193">H1593+H1595</f>
        <v>233000</v>
      </c>
      <c r="I1592" s="290">
        <f t="shared" ref="I1592" si="1194">I1593+I1595</f>
        <v>233000</v>
      </c>
      <c r="J1592" s="290">
        <f t="shared" ref="J1592" si="1195">J1593+J1595</f>
        <v>233000</v>
      </c>
    </row>
    <row r="1593" spans="1:10" s="166" customFormat="1" x14ac:dyDescent="0.2">
      <c r="A1593" s="170" t="s">
        <v>654</v>
      </c>
      <c r="B1593" s="169" t="s">
        <v>639</v>
      </c>
      <c r="C1593" s="168">
        <v>31</v>
      </c>
      <c r="D1593" s="185"/>
      <c r="E1593" s="187">
        <v>311</v>
      </c>
      <c r="F1593" s="231"/>
      <c r="G1593" s="198"/>
      <c r="H1593" s="158">
        <f t="shared" ref="H1593:J1595" si="1196">H1594</f>
        <v>200000</v>
      </c>
      <c r="I1593" s="158">
        <f t="shared" si="1196"/>
        <v>200000</v>
      </c>
      <c r="J1593" s="158">
        <f t="shared" si="1196"/>
        <v>200000</v>
      </c>
    </row>
    <row r="1594" spans="1:10" s="166" customFormat="1" ht="15" x14ac:dyDescent="0.2">
      <c r="A1594" s="172" t="s">
        <v>654</v>
      </c>
      <c r="B1594" s="145" t="s">
        <v>639</v>
      </c>
      <c r="C1594" s="144">
        <v>31</v>
      </c>
      <c r="D1594" s="146" t="s">
        <v>23</v>
      </c>
      <c r="E1594" s="188">
        <v>3111</v>
      </c>
      <c r="F1594" s="229" t="s">
        <v>19</v>
      </c>
      <c r="G1594" s="189"/>
      <c r="H1594" s="223">
        <v>200000</v>
      </c>
      <c r="I1594" s="223">
        <v>200000</v>
      </c>
      <c r="J1594" s="223">
        <v>200000</v>
      </c>
    </row>
    <row r="1595" spans="1:10" s="166" customFormat="1" x14ac:dyDescent="0.2">
      <c r="A1595" s="170" t="s">
        <v>654</v>
      </c>
      <c r="B1595" s="169" t="s">
        <v>639</v>
      </c>
      <c r="C1595" s="168">
        <v>31</v>
      </c>
      <c r="D1595" s="185"/>
      <c r="E1595" s="187">
        <v>313</v>
      </c>
      <c r="F1595" s="231"/>
      <c r="G1595" s="198"/>
      <c r="H1595" s="158">
        <f t="shared" si="1196"/>
        <v>33000</v>
      </c>
      <c r="I1595" s="158">
        <f t="shared" ref="I1595:J1595" si="1197">I1596</f>
        <v>33000</v>
      </c>
      <c r="J1595" s="158">
        <f t="shared" si="1197"/>
        <v>33000</v>
      </c>
    </row>
    <row r="1596" spans="1:10" s="166" customFormat="1" ht="15" x14ac:dyDescent="0.2">
      <c r="A1596" s="172" t="s">
        <v>654</v>
      </c>
      <c r="B1596" s="145" t="s">
        <v>639</v>
      </c>
      <c r="C1596" s="144">
        <v>31</v>
      </c>
      <c r="D1596" s="146" t="s">
        <v>23</v>
      </c>
      <c r="E1596" s="188">
        <v>3132</v>
      </c>
      <c r="F1596" s="229" t="s">
        <v>280</v>
      </c>
      <c r="G1596" s="189"/>
      <c r="H1596" s="223">
        <v>33000</v>
      </c>
      <c r="I1596" s="223">
        <v>33000</v>
      </c>
      <c r="J1596" s="223">
        <v>33000</v>
      </c>
    </row>
    <row r="1597" spans="1:10" s="166" customFormat="1" x14ac:dyDescent="0.2">
      <c r="A1597" s="390" t="s">
        <v>654</v>
      </c>
      <c r="B1597" s="303" t="s">
        <v>639</v>
      </c>
      <c r="C1597" s="286">
        <v>31</v>
      </c>
      <c r="D1597" s="286"/>
      <c r="E1597" s="287">
        <v>32</v>
      </c>
      <c r="F1597" s="288"/>
      <c r="G1597" s="289"/>
      <c r="H1597" s="290">
        <f>H1598+H1600+H1602+H1606</f>
        <v>225000</v>
      </c>
      <c r="I1597" s="290">
        <f>I1598+I1600+I1602+I1606</f>
        <v>34000</v>
      </c>
      <c r="J1597" s="290">
        <f>J1598+J1600+J1602+J1606</f>
        <v>34000</v>
      </c>
    </row>
    <row r="1598" spans="1:10" s="166" customFormat="1" x14ac:dyDescent="0.2">
      <c r="A1598" s="170" t="s">
        <v>654</v>
      </c>
      <c r="B1598" s="169" t="s">
        <v>639</v>
      </c>
      <c r="C1598" s="168">
        <v>31</v>
      </c>
      <c r="D1598" s="185"/>
      <c r="E1598" s="187">
        <v>321</v>
      </c>
      <c r="F1598" s="231"/>
      <c r="G1598" s="198"/>
      <c r="H1598" s="158">
        <f t="shared" ref="H1598:J1598" si="1198">H1599</f>
        <v>112000</v>
      </c>
      <c r="I1598" s="158">
        <f t="shared" si="1198"/>
        <v>24000</v>
      </c>
      <c r="J1598" s="158">
        <f t="shared" si="1198"/>
        <v>24000</v>
      </c>
    </row>
    <row r="1599" spans="1:10" s="166" customFormat="1" ht="15" x14ac:dyDescent="0.2">
      <c r="A1599" s="172" t="s">
        <v>654</v>
      </c>
      <c r="B1599" s="145" t="s">
        <v>639</v>
      </c>
      <c r="C1599" s="144">
        <v>31</v>
      </c>
      <c r="D1599" s="146" t="s">
        <v>23</v>
      </c>
      <c r="E1599" s="188">
        <v>3211</v>
      </c>
      <c r="F1599" s="229" t="s">
        <v>110</v>
      </c>
      <c r="G1599" s="189"/>
      <c r="H1599" s="223">
        <v>112000</v>
      </c>
      <c r="I1599" s="223">
        <v>24000</v>
      </c>
      <c r="J1599" s="223">
        <v>24000</v>
      </c>
    </row>
    <row r="1600" spans="1:10" s="166" customFormat="1" x14ac:dyDescent="0.2">
      <c r="A1600" s="170" t="s">
        <v>654</v>
      </c>
      <c r="B1600" s="169" t="s">
        <v>639</v>
      </c>
      <c r="C1600" s="168">
        <v>31</v>
      </c>
      <c r="D1600" s="185"/>
      <c r="E1600" s="187">
        <v>322</v>
      </c>
      <c r="F1600" s="231"/>
      <c r="G1600" s="198"/>
      <c r="H1600" s="158">
        <f t="shared" ref="H1600:J1600" si="1199">H1601</f>
        <v>10000</v>
      </c>
      <c r="I1600" s="158">
        <f t="shared" si="1199"/>
        <v>10000</v>
      </c>
      <c r="J1600" s="158">
        <f t="shared" si="1199"/>
        <v>10000</v>
      </c>
    </row>
    <row r="1601" spans="1:10" s="166" customFormat="1" ht="15" x14ac:dyDescent="0.2">
      <c r="A1601" s="172" t="s">
        <v>654</v>
      </c>
      <c r="B1601" s="145" t="s">
        <v>639</v>
      </c>
      <c r="C1601" s="144">
        <v>31</v>
      </c>
      <c r="D1601" s="146" t="s">
        <v>23</v>
      </c>
      <c r="E1601" s="188">
        <v>3222</v>
      </c>
      <c r="F1601" s="229" t="s">
        <v>114</v>
      </c>
      <c r="G1601" s="189"/>
      <c r="H1601" s="223">
        <v>10000</v>
      </c>
      <c r="I1601" s="223">
        <v>10000</v>
      </c>
      <c r="J1601" s="223">
        <v>10000</v>
      </c>
    </row>
    <row r="1602" spans="1:10" s="166" customFormat="1" x14ac:dyDescent="0.2">
      <c r="A1602" s="170" t="s">
        <v>654</v>
      </c>
      <c r="B1602" s="169" t="s">
        <v>639</v>
      </c>
      <c r="C1602" s="168">
        <v>31</v>
      </c>
      <c r="D1602" s="185"/>
      <c r="E1602" s="187">
        <v>323</v>
      </c>
      <c r="F1602" s="231"/>
      <c r="G1602" s="198"/>
      <c r="H1602" s="158">
        <f>SUM(H1603:H1605)</f>
        <v>83000</v>
      </c>
      <c r="I1602" s="158">
        <f>SUM(I1603:I1605)</f>
        <v>0</v>
      </c>
      <c r="J1602" s="158">
        <f>SUM(J1603:J1605)</f>
        <v>0</v>
      </c>
    </row>
    <row r="1603" spans="1:10" s="166" customFormat="1" ht="15" x14ac:dyDescent="0.2">
      <c r="A1603" s="172" t="s">
        <v>654</v>
      </c>
      <c r="B1603" s="145" t="s">
        <v>639</v>
      </c>
      <c r="C1603" s="144">
        <v>31</v>
      </c>
      <c r="D1603" s="146" t="s">
        <v>23</v>
      </c>
      <c r="E1603" s="188">
        <v>3231</v>
      </c>
      <c r="F1603" s="229" t="s">
        <v>117</v>
      </c>
      <c r="G1603" s="189"/>
      <c r="H1603" s="223">
        <v>5000</v>
      </c>
      <c r="I1603" s="223">
        <v>0</v>
      </c>
      <c r="J1603" s="223">
        <v>0</v>
      </c>
    </row>
    <row r="1604" spans="1:10" s="166" customFormat="1" ht="15" x14ac:dyDescent="0.2">
      <c r="A1604" s="172" t="s">
        <v>654</v>
      </c>
      <c r="B1604" s="145" t="s">
        <v>639</v>
      </c>
      <c r="C1604" s="144">
        <v>31</v>
      </c>
      <c r="D1604" s="146" t="s">
        <v>23</v>
      </c>
      <c r="E1604" s="188">
        <v>3235</v>
      </c>
      <c r="F1604" s="229" t="s">
        <v>42</v>
      </c>
      <c r="G1604" s="189"/>
      <c r="H1604" s="223">
        <v>1000</v>
      </c>
      <c r="I1604" s="223">
        <v>0</v>
      </c>
      <c r="J1604" s="223">
        <v>0</v>
      </c>
    </row>
    <row r="1605" spans="1:10" s="166" customFormat="1" ht="15" x14ac:dyDescent="0.2">
      <c r="A1605" s="172" t="s">
        <v>654</v>
      </c>
      <c r="B1605" s="145" t="s">
        <v>639</v>
      </c>
      <c r="C1605" s="144">
        <v>31</v>
      </c>
      <c r="D1605" s="146" t="s">
        <v>23</v>
      </c>
      <c r="E1605" s="188">
        <v>3237</v>
      </c>
      <c r="F1605" s="229" t="s">
        <v>36</v>
      </c>
      <c r="G1605" s="189"/>
      <c r="H1605" s="223">
        <v>77000</v>
      </c>
      <c r="I1605" s="223">
        <v>0</v>
      </c>
      <c r="J1605" s="223">
        <v>0</v>
      </c>
    </row>
    <row r="1606" spans="1:10" s="166" customFormat="1" x14ac:dyDescent="0.2">
      <c r="A1606" s="170" t="s">
        <v>654</v>
      </c>
      <c r="B1606" s="169" t="s">
        <v>639</v>
      </c>
      <c r="C1606" s="168">
        <v>31</v>
      </c>
      <c r="D1606" s="185"/>
      <c r="E1606" s="187">
        <v>329</v>
      </c>
      <c r="F1606" s="231"/>
      <c r="G1606" s="198"/>
      <c r="H1606" s="158">
        <f t="shared" ref="H1606:J1606" si="1200">H1607</f>
        <v>20000</v>
      </c>
      <c r="I1606" s="158">
        <f t="shared" si="1200"/>
        <v>0</v>
      </c>
      <c r="J1606" s="158">
        <f t="shared" si="1200"/>
        <v>0</v>
      </c>
    </row>
    <row r="1607" spans="1:10" ht="15" x14ac:dyDescent="0.2">
      <c r="A1607" s="172" t="s">
        <v>654</v>
      </c>
      <c r="B1607" s="145" t="s">
        <v>639</v>
      </c>
      <c r="C1607" s="144">
        <v>31</v>
      </c>
      <c r="D1607" s="146" t="s">
        <v>23</v>
      </c>
      <c r="E1607" s="188">
        <v>3293</v>
      </c>
      <c r="F1607" s="229" t="s">
        <v>124</v>
      </c>
      <c r="G1607" s="189"/>
      <c r="H1607" s="223">
        <v>20000</v>
      </c>
      <c r="I1607" s="223">
        <v>0</v>
      </c>
      <c r="J1607" s="223">
        <v>0</v>
      </c>
    </row>
    <row r="1608" spans="1:10" x14ac:dyDescent="0.2">
      <c r="A1608" s="390" t="s">
        <v>654</v>
      </c>
      <c r="B1608" s="303" t="s">
        <v>639</v>
      </c>
      <c r="C1608" s="286">
        <v>43</v>
      </c>
      <c r="D1608" s="286"/>
      <c r="E1608" s="287">
        <v>31</v>
      </c>
      <c r="F1608" s="288"/>
      <c r="G1608" s="289"/>
      <c r="H1608" s="290">
        <f t="shared" ref="H1608" si="1201">H1609+H1613+H1615</f>
        <v>27010000</v>
      </c>
      <c r="I1608" s="290">
        <f t="shared" ref="I1608" si="1202">I1609+I1613+I1615</f>
        <v>27010000</v>
      </c>
      <c r="J1608" s="290">
        <f t="shared" ref="J1608" si="1203">J1609+J1613+J1615</f>
        <v>23705000</v>
      </c>
    </row>
    <row r="1609" spans="1:10" x14ac:dyDescent="0.2">
      <c r="A1609" s="170" t="s">
        <v>654</v>
      </c>
      <c r="B1609" s="169" t="s">
        <v>639</v>
      </c>
      <c r="C1609" s="169">
        <v>43</v>
      </c>
      <c r="D1609" s="185"/>
      <c r="E1609" s="187">
        <v>311</v>
      </c>
      <c r="F1609" s="231"/>
      <c r="G1609" s="198"/>
      <c r="H1609" s="158">
        <f t="shared" ref="H1609" si="1204">SUM(H1610:H1612)</f>
        <v>21820000</v>
      </c>
      <c r="I1609" s="158">
        <f t="shared" ref="I1609" si="1205">SUM(I1610:I1612)</f>
        <v>21820000</v>
      </c>
      <c r="J1609" s="158">
        <f t="shared" ref="J1609" si="1206">SUM(J1610:J1612)</f>
        <v>19300000</v>
      </c>
    </row>
    <row r="1610" spans="1:10" ht="15" x14ac:dyDescent="0.2">
      <c r="A1610" s="172" t="s">
        <v>654</v>
      </c>
      <c r="B1610" s="145" t="s">
        <v>639</v>
      </c>
      <c r="C1610" s="145">
        <v>43</v>
      </c>
      <c r="D1610" s="146" t="s">
        <v>23</v>
      </c>
      <c r="E1610" s="188">
        <v>3111</v>
      </c>
      <c r="F1610" s="229" t="s">
        <v>19</v>
      </c>
      <c r="G1610" s="189"/>
      <c r="H1610" s="223">
        <v>21500000</v>
      </c>
      <c r="I1610" s="223">
        <v>21500000</v>
      </c>
      <c r="J1610" s="223">
        <v>19000000</v>
      </c>
    </row>
    <row r="1611" spans="1:10" ht="15" x14ac:dyDescent="0.2">
      <c r="A1611" s="172" t="s">
        <v>654</v>
      </c>
      <c r="B1611" s="145" t="s">
        <v>639</v>
      </c>
      <c r="C1611" s="145">
        <v>43</v>
      </c>
      <c r="D1611" s="146" t="s">
        <v>23</v>
      </c>
      <c r="E1611" s="188">
        <v>3112</v>
      </c>
      <c r="F1611" s="229" t="s">
        <v>640</v>
      </c>
      <c r="G1611" s="189"/>
      <c r="H1611" s="223">
        <v>220000</v>
      </c>
      <c r="I1611" s="223">
        <v>220000</v>
      </c>
      <c r="J1611" s="223">
        <v>220000</v>
      </c>
    </row>
    <row r="1612" spans="1:10" ht="15" x14ac:dyDescent="0.2">
      <c r="A1612" s="172" t="s">
        <v>654</v>
      </c>
      <c r="B1612" s="145" t="s">
        <v>639</v>
      </c>
      <c r="C1612" s="145">
        <v>43</v>
      </c>
      <c r="D1612" s="146" t="s">
        <v>23</v>
      </c>
      <c r="E1612" s="188">
        <v>3113</v>
      </c>
      <c r="F1612" s="229" t="s">
        <v>20</v>
      </c>
      <c r="G1612" s="189"/>
      <c r="H1612" s="223">
        <v>100000</v>
      </c>
      <c r="I1612" s="223">
        <v>100000</v>
      </c>
      <c r="J1612" s="223">
        <v>80000</v>
      </c>
    </row>
    <row r="1613" spans="1:10" x14ac:dyDescent="0.2">
      <c r="A1613" s="170" t="s">
        <v>654</v>
      </c>
      <c r="B1613" s="169" t="s">
        <v>639</v>
      </c>
      <c r="C1613" s="169">
        <v>43</v>
      </c>
      <c r="D1613" s="185"/>
      <c r="E1613" s="187">
        <v>312</v>
      </c>
      <c r="F1613" s="231"/>
      <c r="G1613" s="198"/>
      <c r="H1613" s="158">
        <f t="shared" ref="H1613:J1613" si="1207">H1614</f>
        <v>1590000</v>
      </c>
      <c r="I1613" s="158">
        <f t="shared" si="1207"/>
        <v>1590000</v>
      </c>
      <c r="J1613" s="158">
        <f t="shared" si="1207"/>
        <v>1255000</v>
      </c>
    </row>
    <row r="1614" spans="1:10" ht="15" x14ac:dyDescent="0.2">
      <c r="A1614" s="172" t="s">
        <v>654</v>
      </c>
      <c r="B1614" s="145" t="s">
        <v>639</v>
      </c>
      <c r="C1614" s="145">
        <v>43</v>
      </c>
      <c r="D1614" s="146" t="s">
        <v>23</v>
      </c>
      <c r="E1614" s="188">
        <v>3121</v>
      </c>
      <c r="F1614" s="229" t="s">
        <v>138</v>
      </c>
      <c r="G1614" s="189"/>
      <c r="H1614" s="223">
        <v>1590000</v>
      </c>
      <c r="I1614" s="223">
        <v>1590000</v>
      </c>
      <c r="J1614" s="223">
        <v>1255000</v>
      </c>
    </row>
    <row r="1615" spans="1:10" x14ac:dyDescent="0.2">
      <c r="A1615" s="170" t="s">
        <v>654</v>
      </c>
      <c r="B1615" s="169" t="s">
        <v>639</v>
      </c>
      <c r="C1615" s="169">
        <v>43</v>
      </c>
      <c r="D1615" s="185"/>
      <c r="E1615" s="187">
        <v>313</v>
      </c>
      <c r="F1615" s="231"/>
      <c r="G1615" s="198"/>
      <c r="H1615" s="158">
        <f t="shared" ref="H1615:J1615" si="1208">SUM(H1616:H1616)</f>
        <v>3600000</v>
      </c>
      <c r="I1615" s="158">
        <f t="shared" si="1208"/>
        <v>3600000</v>
      </c>
      <c r="J1615" s="158">
        <f t="shared" si="1208"/>
        <v>3150000</v>
      </c>
    </row>
    <row r="1616" spans="1:10" ht="15" x14ac:dyDescent="0.2">
      <c r="A1616" s="172" t="s">
        <v>654</v>
      </c>
      <c r="B1616" s="145" t="s">
        <v>639</v>
      </c>
      <c r="C1616" s="145">
        <v>43</v>
      </c>
      <c r="D1616" s="146" t="s">
        <v>23</v>
      </c>
      <c r="E1616" s="188">
        <v>3132</v>
      </c>
      <c r="F1616" s="229" t="s">
        <v>280</v>
      </c>
      <c r="G1616" s="189"/>
      <c r="H1616" s="223">
        <v>3600000</v>
      </c>
      <c r="I1616" s="223">
        <v>3600000</v>
      </c>
      <c r="J1616" s="223">
        <v>3150000</v>
      </c>
    </row>
    <row r="1617" spans="1:10" x14ac:dyDescent="0.2">
      <c r="A1617" s="390" t="s">
        <v>654</v>
      </c>
      <c r="B1617" s="303" t="s">
        <v>639</v>
      </c>
      <c r="C1617" s="286">
        <v>43</v>
      </c>
      <c r="D1617" s="286"/>
      <c r="E1617" s="287">
        <v>32</v>
      </c>
      <c r="F1617" s="288"/>
      <c r="G1617" s="289"/>
      <c r="H1617" s="290">
        <f>H1618+H1622+H1628+H1638+H1640</f>
        <v>36213000</v>
      </c>
      <c r="I1617" s="290">
        <f>I1618+I1622+I1628+I1638+I1640</f>
        <v>35934000</v>
      </c>
      <c r="J1617" s="290">
        <f>J1618+J1622+J1628+J1638+J1640</f>
        <v>34712000</v>
      </c>
    </row>
    <row r="1618" spans="1:10" x14ac:dyDescent="0.2">
      <c r="A1618" s="170" t="s">
        <v>654</v>
      </c>
      <c r="B1618" s="169" t="s">
        <v>639</v>
      </c>
      <c r="C1618" s="169">
        <v>43</v>
      </c>
      <c r="D1618" s="185"/>
      <c r="E1618" s="187">
        <v>321</v>
      </c>
      <c r="F1618" s="231"/>
      <c r="G1618" s="198"/>
      <c r="H1618" s="158">
        <f>SUM(H1619:H1621)</f>
        <v>1627000</v>
      </c>
      <c r="I1618" s="158">
        <f>SUM(I1619:I1621)</f>
        <v>1627000</v>
      </c>
      <c r="J1618" s="158">
        <f>SUM(J1619:J1621)</f>
        <v>1334000</v>
      </c>
    </row>
    <row r="1619" spans="1:10" ht="15" x14ac:dyDescent="0.2">
      <c r="A1619" s="172" t="s">
        <v>654</v>
      </c>
      <c r="B1619" s="145" t="s">
        <v>639</v>
      </c>
      <c r="C1619" s="145">
        <v>43</v>
      </c>
      <c r="D1619" s="146" t="s">
        <v>23</v>
      </c>
      <c r="E1619" s="188">
        <v>3211</v>
      </c>
      <c r="F1619" s="229" t="s">
        <v>110</v>
      </c>
      <c r="G1619" s="189"/>
      <c r="H1619" s="223">
        <v>715000</v>
      </c>
      <c r="I1619" s="223">
        <v>715000</v>
      </c>
      <c r="J1619" s="223">
        <v>650000</v>
      </c>
    </row>
    <row r="1620" spans="1:10" ht="30" x14ac:dyDescent="0.2">
      <c r="A1620" s="172" t="s">
        <v>654</v>
      </c>
      <c r="B1620" s="145" t="s">
        <v>639</v>
      </c>
      <c r="C1620" s="145">
        <v>43</v>
      </c>
      <c r="D1620" s="146" t="s">
        <v>23</v>
      </c>
      <c r="E1620" s="188">
        <v>3212</v>
      </c>
      <c r="F1620" s="229" t="s">
        <v>111</v>
      </c>
      <c r="G1620" s="189"/>
      <c r="H1620" s="223">
        <v>350000</v>
      </c>
      <c r="I1620" s="223">
        <v>350000</v>
      </c>
      <c r="J1620" s="223">
        <v>350000</v>
      </c>
    </row>
    <row r="1621" spans="1:10" ht="15" x14ac:dyDescent="0.2">
      <c r="A1621" s="172" t="s">
        <v>654</v>
      </c>
      <c r="B1621" s="145" t="s">
        <v>639</v>
      </c>
      <c r="C1621" s="145">
        <v>43</v>
      </c>
      <c r="D1621" s="146" t="s">
        <v>23</v>
      </c>
      <c r="E1621" s="188">
        <v>3213</v>
      </c>
      <c r="F1621" s="229" t="s">
        <v>112</v>
      </c>
      <c r="G1621" s="189"/>
      <c r="H1621" s="223">
        <v>562000</v>
      </c>
      <c r="I1621" s="223">
        <v>562000</v>
      </c>
      <c r="J1621" s="223">
        <v>334000</v>
      </c>
    </row>
    <row r="1622" spans="1:10" x14ac:dyDescent="0.2">
      <c r="A1622" s="170" t="s">
        <v>654</v>
      </c>
      <c r="B1622" s="169" t="s">
        <v>639</v>
      </c>
      <c r="C1622" s="169">
        <v>43</v>
      </c>
      <c r="D1622" s="185"/>
      <c r="E1622" s="187">
        <v>322</v>
      </c>
      <c r="F1622" s="231"/>
      <c r="G1622" s="198"/>
      <c r="H1622" s="158">
        <f t="shared" ref="H1622" si="1209">SUM(H1623:H1627)</f>
        <v>712000</v>
      </c>
      <c r="I1622" s="158">
        <f t="shared" ref="I1622" si="1210">SUM(I1623:I1627)</f>
        <v>712000</v>
      </c>
      <c r="J1622" s="158">
        <f t="shared" ref="J1622" si="1211">SUM(J1623:J1627)</f>
        <v>630000</v>
      </c>
    </row>
    <row r="1623" spans="1:10" ht="15" x14ac:dyDescent="0.2">
      <c r="A1623" s="172" t="s">
        <v>654</v>
      </c>
      <c r="B1623" s="145" t="s">
        <v>639</v>
      </c>
      <c r="C1623" s="145">
        <v>43</v>
      </c>
      <c r="D1623" s="146" t="s">
        <v>23</v>
      </c>
      <c r="E1623" s="188">
        <v>3221</v>
      </c>
      <c r="F1623" s="229" t="s">
        <v>146</v>
      </c>
      <c r="G1623" s="189"/>
      <c r="H1623" s="223">
        <v>333000</v>
      </c>
      <c r="I1623" s="223">
        <v>333000</v>
      </c>
      <c r="J1623" s="223">
        <v>281000</v>
      </c>
    </row>
    <row r="1624" spans="1:10" ht="15" x14ac:dyDescent="0.2">
      <c r="A1624" s="172" t="s">
        <v>654</v>
      </c>
      <c r="B1624" s="145" t="s">
        <v>639</v>
      </c>
      <c r="C1624" s="145">
        <v>43</v>
      </c>
      <c r="D1624" s="146" t="s">
        <v>23</v>
      </c>
      <c r="E1624" s="188">
        <v>3223</v>
      </c>
      <c r="F1624" s="229" t="s">
        <v>115</v>
      </c>
      <c r="G1624" s="189"/>
      <c r="H1624" s="223">
        <v>200000</v>
      </c>
      <c r="I1624" s="223">
        <v>200000</v>
      </c>
      <c r="J1624" s="223">
        <v>200000</v>
      </c>
    </row>
    <row r="1625" spans="1:10" ht="30" x14ac:dyDescent="0.2">
      <c r="A1625" s="172" t="s">
        <v>654</v>
      </c>
      <c r="B1625" s="145" t="s">
        <v>639</v>
      </c>
      <c r="C1625" s="145">
        <v>43</v>
      </c>
      <c r="D1625" s="146" t="s">
        <v>23</v>
      </c>
      <c r="E1625" s="188">
        <v>3224</v>
      </c>
      <c r="F1625" s="227" t="s">
        <v>144</v>
      </c>
      <c r="G1625" s="164"/>
      <c r="H1625" s="223">
        <v>50000</v>
      </c>
      <c r="I1625" s="223">
        <v>50000</v>
      </c>
      <c r="J1625" s="223">
        <v>45000</v>
      </c>
    </row>
    <row r="1626" spans="1:10" ht="15" x14ac:dyDescent="0.2">
      <c r="A1626" s="172" t="s">
        <v>654</v>
      </c>
      <c r="B1626" s="145" t="s">
        <v>639</v>
      </c>
      <c r="C1626" s="145">
        <v>43</v>
      </c>
      <c r="D1626" s="146" t="s">
        <v>23</v>
      </c>
      <c r="E1626" s="188">
        <v>3225</v>
      </c>
      <c r="F1626" s="229" t="s">
        <v>151</v>
      </c>
      <c r="G1626" s="189"/>
      <c r="H1626" s="223">
        <v>30000</v>
      </c>
      <c r="I1626" s="223">
        <v>30000</v>
      </c>
      <c r="J1626" s="223">
        <v>20000</v>
      </c>
    </row>
    <row r="1627" spans="1:10" ht="15" x14ac:dyDescent="0.2">
      <c r="A1627" s="172" t="s">
        <v>654</v>
      </c>
      <c r="B1627" s="145" t="s">
        <v>639</v>
      </c>
      <c r="C1627" s="145">
        <v>43</v>
      </c>
      <c r="D1627" s="146" t="s">
        <v>23</v>
      </c>
      <c r="E1627" s="188">
        <v>3227</v>
      </c>
      <c r="F1627" s="227" t="s">
        <v>235</v>
      </c>
      <c r="G1627" s="164"/>
      <c r="H1627" s="223">
        <v>99000</v>
      </c>
      <c r="I1627" s="223">
        <v>99000</v>
      </c>
      <c r="J1627" s="223">
        <v>84000</v>
      </c>
    </row>
    <row r="1628" spans="1:10" x14ac:dyDescent="0.2">
      <c r="A1628" s="170" t="s">
        <v>654</v>
      </c>
      <c r="B1628" s="169" t="s">
        <v>639</v>
      </c>
      <c r="C1628" s="169">
        <v>43</v>
      </c>
      <c r="D1628" s="185"/>
      <c r="E1628" s="187">
        <v>323</v>
      </c>
      <c r="F1628" s="231"/>
      <c r="G1628" s="198"/>
      <c r="H1628" s="158">
        <f t="shared" ref="H1628" si="1212">SUM(H1629:H1637)</f>
        <v>6832000</v>
      </c>
      <c r="I1628" s="158">
        <f t="shared" ref="I1628" si="1213">SUM(I1629:I1637)</f>
        <v>6553000</v>
      </c>
      <c r="J1628" s="158">
        <f t="shared" ref="J1628" si="1214">SUM(J1629:J1637)</f>
        <v>6719000</v>
      </c>
    </row>
    <row r="1629" spans="1:10" ht="15" x14ac:dyDescent="0.2">
      <c r="A1629" s="172" t="s">
        <v>654</v>
      </c>
      <c r="B1629" s="145" t="s">
        <v>639</v>
      </c>
      <c r="C1629" s="145">
        <v>43</v>
      </c>
      <c r="D1629" s="146" t="s">
        <v>23</v>
      </c>
      <c r="E1629" s="188">
        <v>3231</v>
      </c>
      <c r="F1629" s="229" t="s">
        <v>117</v>
      </c>
      <c r="G1629" s="189"/>
      <c r="H1629" s="223">
        <v>300000</v>
      </c>
      <c r="I1629" s="223">
        <v>300000</v>
      </c>
      <c r="J1629" s="223">
        <v>260000</v>
      </c>
    </row>
    <row r="1630" spans="1:10" ht="15" x14ac:dyDescent="0.2">
      <c r="A1630" s="172" t="s">
        <v>654</v>
      </c>
      <c r="B1630" s="145" t="s">
        <v>639</v>
      </c>
      <c r="C1630" s="145">
        <v>43</v>
      </c>
      <c r="D1630" s="146" t="s">
        <v>23</v>
      </c>
      <c r="E1630" s="188">
        <v>3232</v>
      </c>
      <c r="F1630" s="229" t="s">
        <v>118</v>
      </c>
      <c r="G1630" s="189"/>
      <c r="H1630" s="223">
        <v>400000</v>
      </c>
      <c r="I1630" s="223">
        <v>400000</v>
      </c>
      <c r="J1630" s="223">
        <v>395000</v>
      </c>
    </row>
    <row r="1631" spans="1:10" ht="15" x14ac:dyDescent="0.2">
      <c r="A1631" s="172" t="s">
        <v>654</v>
      </c>
      <c r="B1631" s="145" t="s">
        <v>639</v>
      </c>
      <c r="C1631" s="145">
        <v>43</v>
      </c>
      <c r="D1631" s="146" t="s">
        <v>23</v>
      </c>
      <c r="E1631" s="188">
        <v>3233</v>
      </c>
      <c r="F1631" s="229" t="s">
        <v>119</v>
      </c>
      <c r="G1631" s="189"/>
      <c r="H1631" s="223">
        <v>220000</v>
      </c>
      <c r="I1631" s="223">
        <v>220000</v>
      </c>
      <c r="J1631" s="223">
        <v>185000</v>
      </c>
    </row>
    <row r="1632" spans="1:10" ht="15" x14ac:dyDescent="0.2">
      <c r="A1632" s="172" t="s">
        <v>654</v>
      </c>
      <c r="B1632" s="145" t="s">
        <v>639</v>
      </c>
      <c r="C1632" s="145">
        <v>43</v>
      </c>
      <c r="D1632" s="146" t="s">
        <v>23</v>
      </c>
      <c r="E1632" s="188">
        <v>3234</v>
      </c>
      <c r="F1632" s="229" t="s">
        <v>120</v>
      </c>
      <c r="G1632" s="189"/>
      <c r="H1632" s="223">
        <v>24000</v>
      </c>
      <c r="I1632" s="223">
        <v>24000</v>
      </c>
      <c r="J1632" s="223">
        <v>24000</v>
      </c>
    </row>
    <row r="1633" spans="1:10" ht="15" x14ac:dyDescent="0.2">
      <c r="A1633" s="172" t="s">
        <v>654</v>
      </c>
      <c r="B1633" s="145" t="s">
        <v>639</v>
      </c>
      <c r="C1633" s="145">
        <v>43</v>
      </c>
      <c r="D1633" s="146" t="s">
        <v>23</v>
      </c>
      <c r="E1633" s="188">
        <v>3235</v>
      </c>
      <c r="F1633" s="229" t="s">
        <v>42</v>
      </c>
      <c r="G1633" s="189"/>
      <c r="H1633" s="223">
        <v>4331000</v>
      </c>
      <c r="I1633" s="223">
        <v>4052000</v>
      </c>
      <c r="J1633" s="223">
        <v>4322000</v>
      </c>
    </row>
    <row r="1634" spans="1:10" ht="15" x14ac:dyDescent="0.2">
      <c r="A1634" s="172" t="s">
        <v>654</v>
      </c>
      <c r="B1634" s="145" t="s">
        <v>639</v>
      </c>
      <c r="C1634" s="145">
        <v>43</v>
      </c>
      <c r="D1634" s="146" t="s">
        <v>23</v>
      </c>
      <c r="E1634" s="188">
        <v>3236</v>
      </c>
      <c r="F1634" s="229" t="s">
        <v>121</v>
      </c>
      <c r="G1634" s="189"/>
      <c r="H1634" s="223">
        <v>190000</v>
      </c>
      <c r="I1634" s="223">
        <v>190000</v>
      </c>
      <c r="J1634" s="223">
        <v>190000</v>
      </c>
    </row>
    <row r="1635" spans="1:10" ht="15" x14ac:dyDescent="0.2">
      <c r="A1635" s="172" t="s">
        <v>654</v>
      </c>
      <c r="B1635" s="145" t="s">
        <v>639</v>
      </c>
      <c r="C1635" s="145">
        <v>43</v>
      </c>
      <c r="D1635" s="146" t="s">
        <v>23</v>
      </c>
      <c r="E1635" s="188">
        <v>3237</v>
      </c>
      <c r="F1635" s="229" t="s">
        <v>36</v>
      </c>
      <c r="G1635" s="189"/>
      <c r="H1635" s="223">
        <v>340000</v>
      </c>
      <c r="I1635" s="223">
        <v>340000</v>
      </c>
      <c r="J1635" s="223">
        <v>315000</v>
      </c>
    </row>
    <row r="1636" spans="1:10" ht="15" x14ac:dyDescent="0.2">
      <c r="A1636" s="172" t="s">
        <v>654</v>
      </c>
      <c r="B1636" s="145" t="s">
        <v>639</v>
      </c>
      <c r="C1636" s="145">
        <v>43</v>
      </c>
      <c r="D1636" s="146" t="s">
        <v>23</v>
      </c>
      <c r="E1636" s="188">
        <v>3238</v>
      </c>
      <c r="F1636" s="229" t="s">
        <v>122</v>
      </c>
      <c r="G1636" s="189"/>
      <c r="H1636" s="223">
        <v>708000</v>
      </c>
      <c r="I1636" s="223">
        <v>708000</v>
      </c>
      <c r="J1636" s="223">
        <v>729000</v>
      </c>
    </row>
    <row r="1637" spans="1:10" ht="15" x14ac:dyDescent="0.2">
      <c r="A1637" s="172" t="s">
        <v>654</v>
      </c>
      <c r="B1637" s="145" t="s">
        <v>639</v>
      </c>
      <c r="C1637" s="145">
        <v>43</v>
      </c>
      <c r="D1637" s="146" t="s">
        <v>23</v>
      </c>
      <c r="E1637" s="188">
        <v>3239</v>
      </c>
      <c r="F1637" s="229" t="s">
        <v>41</v>
      </c>
      <c r="G1637" s="189"/>
      <c r="H1637" s="223">
        <v>319000</v>
      </c>
      <c r="I1637" s="223">
        <v>319000</v>
      </c>
      <c r="J1637" s="223">
        <v>299000</v>
      </c>
    </row>
    <row r="1638" spans="1:10" x14ac:dyDescent="0.2">
      <c r="A1638" s="170" t="s">
        <v>654</v>
      </c>
      <c r="B1638" s="169" t="s">
        <v>639</v>
      </c>
      <c r="C1638" s="169">
        <v>43</v>
      </c>
      <c r="D1638" s="185"/>
      <c r="E1638" s="187">
        <v>324</v>
      </c>
      <c r="F1638" s="231"/>
      <c r="G1638" s="198"/>
      <c r="H1638" s="158">
        <f t="shared" ref="H1638:J1638" si="1215">H1639</f>
        <v>26000</v>
      </c>
      <c r="I1638" s="158">
        <f t="shared" si="1215"/>
        <v>26000</v>
      </c>
      <c r="J1638" s="158">
        <f t="shared" si="1215"/>
        <v>20000</v>
      </c>
    </row>
    <row r="1639" spans="1:10" ht="30" x14ac:dyDescent="0.2">
      <c r="A1639" s="172" t="s">
        <v>654</v>
      </c>
      <c r="B1639" s="145" t="s">
        <v>639</v>
      </c>
      <c r="C1639" s="145">
        <v>43</v>
      </c>
      <c r="D1639" s="146" t="s">
        <v>23</v>
      </c>
      <c r="E1639" s="188">
        <v>3241</v>
      </c>
      <c r="F1639" s="229" t="s">
        <v>238</v>
      </c>
      <c r="G1639" s="189"/>
      <c r="H1639" s="223">
        <v>26000</v>
      </c>
      <c r="I1639" s="223">
        <v>26000</v>
      </c>
      <c r="J1639" s="223">
        <v>20000</v>
      </c>
    </row>
    <row r="1640" spans="1:10" x14ac:dyDescent="0.2">
      <c r="A1640" s="170" t="s">
        <v>654</v>
      </c>
      <c r="B1640" s="169" t="s">
        <v>639</v>
      </c>
      <c r="C1640" s="169">
        <v>43</v>
      </c>
      <c r="D1640" s="185"/>
      <c r="E1640" s="187">
        <v>329</v>
      </c>
      <c r="F1640" s="231"/>
      <c r="G1640" s="198"/>
      <c r="H1640" s="158">
        <f t="shared" ref="H1640:J1640" si="1216">SUM(H1641:H1646)</f>
        <v>27016000</v>
      </c>
      <c r="I1640" s="158">
        <f t="shared" si="1216"/>
        <v>27016000</v>
      </c>
      <c r="J1640" s="158">
        <f t="shared" si="1216"/>
        <v>26009000</v>
      </c>
    </row>
    <row r="1641" spans="1:10" ht="30" x14ac:dyDescent="0.2">
      <c r="A1641" s="172" t="s">
        <v>654</v>
      </c>
      <c r="B1641" s="145" t="s">
        <v>639</v>
      </c>
      <c r="C1641" s="145">
        <v>43</v>
      </c>
      <c r="D1641" s="146" t="s">
        <v>23</v>
      </c>
      <c r="E1641" s="188">
        <v>3291</v>
      </c>
      <c r="F1641" s="229" t="s">
        <v>152</v>
      </c>
      <c r="G1641" s="189"/>
      <c r="H1641" s="223">
        <v>310000</v>
      </c>
      <c r="I1641" s="223">
        <v>310000</v>
      </c>
      <c r="J1641" s="223">
        <v>310000</v>
      </c>
    </row>
    <row r="1642" spans="1:10" ht="15" x14ac:dyDescent="0.2">
      <c r="A1642" s="172" t="s">
        <v>654</v>
      </c>
      <c r="B1642" s="145" t="s">
        <v>639</v>
      </c>
      <c r="C1642" s="145">
        <v>43</v>
      </c>
      <c r="D1642" s="146" t="s">
        <v>23</v>
      </c>
      <c r="E1642" s="188">
        <v>3292</v>
      </c>
      <c r="F1642" s="229" t="s">
        <v>123</v>
      </c>
      <c r="G1642" s="189"/>
      <c r="H1642" s="223">
        <v>469000</v>
      </c>
      <c r="I1642" s="223">
        <v>469000</v>
      </c>
      <c r="J1642" s="223">
        <v>469000</v>
      </c>
    </row>
    <row r="1643" spans="1:10" ht="15" x14ac:dyDescent="0.2">
      <c r="A1643" s="172" t="s">
        <v>654</v>
      </c>
      <c r="B1643" s="145" t="s">
        <v>639</v>
      </c>
      <c r="C1643" s="145">
        <v>43</v>
      </c>
      <c r="D1643" s="146" t="s">
        <v>23</v>
      </c>
      <c r="E1643" s="188">
        <v>3293</v>
      </c>
      <c r="F1643" s="229" t="s">
        <v>124</v>
      </c>
      <c r="G1643" s="189"/>
      <c r="H1643" s="223">
        <v>100000</v>
      </c>
      <c r="I1643" s="223">
        <v>100000</v>
      </c>
      <c r="J1643" s="223">
        <v>95000</v>
      </c>
    </row>
    <row r="1644" spans="1:10" ht="15" x14ac:dyDescent="0.2">
      <c r="A1644" s="172" t="s">
        <v>654</v>
      </c>
      <c r="B1644" s="145" t="s">
        <v>639</v>
      </c>
      <c r="C1644" s="145">
        <v>43</v>
      </c>
      <c r="D1644" s="146" t="s">
        <v>23</v>
      </c>
      <c r="E1644" s="188">
        <v>3294</v>
      </c>
      <c r="F1644" s="229" t="s">
        <v>611</v>
      </c>
      <c r="G1644" s="189"/>
      <c r="H1644" s="223">
        <v>26000000</v>
      </c>
      <c r="I1644" s="223">
        <v>26000000</v>
      </c>
      <c r="J1644" s="223">
        <v>25000000</v>
      </c>
    </row>
    <row r="1645" spans="1:10" ht="15" x14ac:dyDescent="0.2">
      <c r="A1645" s="172" t="s">
        <v>654</v>
      </c>
      <c r="B1645" s="145" t="s">
        <v>639</v>
      </c>
      <c r="C1645" s="145">
        <v>43</v>
      </c>
      <c r="D1645" s="146" t="s">
        <v>23</v>
      </c>
      <c r="E1645" s="188">
        <v>3295</v>
      </c>
      <c r="F1645" s="227" t="s">
        <v>237</v>
      </c>
      <c r="G1645" s="164"/>
      <c r="H1645" s="223">
        <v>97000</v>
      </c>
      <c r="I1645" s="223">
        <v>97000</v>
      </c>
      <c r="J1645" s="223">
        <v>95000</v>
      </c>
    </row>
    <row r="1646" spans="1:10" ht="15" x14ac:dyDescent="0.2">
      <c r="A1646" s="172" t="s">
        <v>654</v>
      </c>
      <c r="B1646" s="145" t="s">
        <v>639</v>
      </c>
      <c r="C1646" s="145">
        <v>43</v>
      </c>
      <c r="D1646" s="146" t="s">
        <v>23</v>
      </c>
      <c r="E1646" s="188">
        <v>3299</v>
      </c>
      <c r="F1646" s="229" t="s">
        <v>125</v>
      </c>
      <c r="G1646" s="189"/>
      <c r="H1646" s="223">
        <v>40000</v>
      </c>
      <c r="I1646" s="223">
        <v>40000</v>
      </c>
      <c r="J1646" s="223">
        <v>40000</v>
      </c>
    </row>
    <row r="1647" spans="1:10" x14ac:dyDescent="0.2">
      <c r="A1647" s="390" t="s">
        <v>654</v>
      </c>
      <c r="B1647" s="303" t="s">
        <v>639</v>
      </c>
      <c r="C1647" s="286">
        <v>43</v>
      </c>
      <c r="D1647" s="286"/>
      <c r="E1647" s="287">
        <v>34</v>
      </c>
      <c r="F1647" s="288"/>
      <c r="G1647" s="289"/>
      <c r="H1647" s="290">
        <f t="shared" ref="H1647:J1647" si="1217">H1648</f>
        <v>478000</v>
      </c>
      <c r="I1647" s="290">
        <f t="shared" si="1217"/>
        <v>478000</v>
      </c>
      <c r="J1647" s="290">
        <f t="shared" si="1217"/>
        <v>473000</v>
      </c>
    </row>
    <row r="1648" spans="1:10" x14ac:dyDescent="0.2">
      <c r="A1648" s="170" t="s">
        <v>654</v>
      </c>
      <c r="B1648" s="169" t="s">
        <v>639</v>
      </c>
      <c r="C1648" s="169">
        <v>43</v>
      </c>
      <c r="D1648" s="185"/>
      <c r="E1648" s="187">
        <v>343</v>
      </c>
      <c r="F1648" s="231"/>
      <c r="G1648" s="198"/>
      <c r="H1648" s="158">
        <f>SUM(H1649:H1651)</f>
        <v>478000</v>
      </c>
      <c r="I1648" s="158">
        <f>SUM(I1649:I1651)</f>
        <v>478000</v>
      </c>
      <c r="J1648" s="158">
        <f>SUM(J1649:J1651)</f>
        <v>473000</v>
      </c>
    </row>
    <row r="1649" spans="1:10" ht="15" x14ac:dyDescent="0.2">
      <c r="A1649" s="172" t="s">
        <v>654</v>
      </c>
      <c r="B1649" s="145" t="s">
        <v>639</v>
      </c>
      <c r="C1649" s="145">
        <v>43</v>
      </c>
      <c r="D1649" s="146" t="s">
        <v>23</v>
      </c>
      <c r="E1649" s="188">
        <v>3431</v>
      </c>
      <c r="F1649" s="229" t="s">
        <v>153</v>
      </c>
      <c r="G1649" s="189"/>
      <c r="H1649" s="223">
        <v>36000</v>
      </c>
      <c r="I1649" s="223">
        <v>36000</v>
      </c>
      <c r="J1649" s="223">
        <v>31000</v>
      </c>
    </row>
    <row r="1650" spans="1:10" ht="30" x14ac:dyDescent="0.2">
      <c r="A1650" s="172" t="s">
        <v>654</v>
      </c>
      <c r="B1650" s="145" t="s">
        <v>639</v>
      </c>
      <c r="C1650" s="145">
        <v>43</v>
      </c>
      <c r="D1650" s="146" t="s">
        <v>23</v>
      </c>
      <c r="E1650" s="188">
        <v>3432</v>
      </c>
      <c r="F1650" s="229" t="s">
        <v>641</v>
      </c>
      <c r="G1650" s="189"/>
      <c r="H1650" s="223">
        <v>440000</v>
      </c>
      <c r="I1650" s="223">
        <v>440000</v>
      </c>
      <c r="J1650" s="223">
        <v>440000</v>
      </c>
    </row>
    <row r="1651" spans="1:10" ht="15" x14ac:dyDescent="0.2">
      <c r="A1651" s="172" t="s">
        <v>654</v>
      </c>
      <c r="B1651" s="145" t="s">
        <v>639</v>
      </c>
      <c r="C1651" s="145">
        <v>43</v>
      </c>
      <c r="D1651" s="146" t="s">
        <v>23</v>
      </c>
      <c r="E1651" s="188">
        <v>3433</v>
      </c>
      <c r="F1651" s="229" t="s">
        <v>126</v>
      </c>
      <c r="G1651" s="189"/>
      <c r="H1651" s="223">
        <v>2000</v>
      </c>
      <c r="I1651" s="223">
        <v>2000</v>
      </c>
      <c r="J1651" s="223">
        <v>2000</v>
      </c>
    </row>
    <row r="1652" spans="1:10" x14ac:dyDescent="0.2">
      <c r="A1652" s="390" t="s">
        <v>654</v>
      </c>
      <c r="B1652" s="303" t="s">
        <v>639</v>
      </c>
      <c r="C1652" s="286">
        <v>43</v>
      </c>
      <c r="D1652" s="286"/>
      <c r="E1652" s="287">
        <v>37</v>
      </c>
      <c r="F1652" s="288"/>
      <c r="G1652" s="289"/>
      <c r="H1652" s="290">
        <f t="shared" ref="H1652:J1653" si="1218">H1653</f>
        <v>30000</v>
      </c>
      <c r="I1652" s="290">
        <f t="shared" si="1218"/>
        <v>0</v>
      </c>
      <c r="J1652" s="290">
        <f t="shared" si="1218"/>
        <v>0</v>
      </c>
    </row>
    <row r="1653" spans="1:10" x14ac:dyDescent="0.2">
      <c r="A1653" s="170" t="s">
        <v>654</v>
      </c>
      <c r="B1653" s="169" t="s">
        <v>639</v>
      </c>
      <c r="C1653" s="169">
        <v>43</v>
      </c>
      <c r="D1653" s="185"/>
      <c r="E1653" s="187">
        <v>372</v>
      </c>
      <c r="F1653" s="231"/>
      <c r="G1653" s="198"/>
      <c r="H1653" s="158">
        <f t="shared" si="1218"/>
        <v>30000</v>
      </c>
      <c r="I1653" s="158">
        <f t="shared" si="1218"/>
        <v>0</v>
      </c>
      <c r="J1653" s="158">
        <f t="shared" si="1218"/>
        <v>0</v>
      </c>
    </row>
    <row r="1654" spans="1:10" ht="15" x14ac:dyDescent="0.2">
      <c r="A1654" s="172" t="s">
        <v>654</v>
      </c>
      <c r="B1654" s="145" t="s">
        <v>639</v>
      </c>
      <c r="C1654" s="145">
        <v>43</v>
      </c>
      <c r="D1654" s="146" t="s">
        <v>23</v>
      </c>
      <c r="E1654" s="188">
        <v>3721</v>
      </c>
      <c r="F1654" s="229" t="s">
        <v>149</v>
      </c>
      <c r="G1654" s="189"/>
      <c r="H1654" s="223">
        <v>30000</v>
      </c>
      <c r="I1654" s="223">
        <v>0</v>
      </c>
      <c r="J1654" s="223">
        <v>0</v>
      </c>
    </row>
    <row r="1655" spans="1:10" x14ac:dyDescent="0.2">
      <c r="A1655" s="390" t="s">
        <v>654</v>
      </c>
      <c r="B1655" s="303" t="s">
        <v>639</v>
      </c>
      <c r="C1655" s="286">
        <v>43</v>
      </c>
      <c r="D1655" s="286"/>
      <c r="E1655" s="287">
        <v>38</v>
      </c>
      <c r="F1655" s="288"/>
      <c r="G1655" s="289"/>
      <c r="H1655" s="290">
        <f>H1656</f>
        <v>3000</v>
      </c>
      <c r="I1655" s="290">
        <f t="shared" ref="I1655:J1655" si="1219">I1656</f>
        <v>3000</v>
      </c>
      <c r="J1655" s="290">
        <f t="shared" si="1219"/>
        <v>2000</v>
      </c>
    </row>
    <row r="1656" spans="1:10" x14ac:dyDescent="0.2">
      <c r="A1656" s="170" t="s">
        <v>654</v>
      </c>
      <c r="B1656" s="169" t="s">
        <v>639</v>
      </c>
      <c r="C1656" s="169">
        <v>43</v>
      </c>
      <c r="D1656" s="185"/>
      <c r="E1656" s="187">
        <v>383</v>
      </c>
      <c r="F1656" s="231"/>
      <c r="G1656" s="198"/>
      <c r="H1656" s="158">
        <f t="shared" ref="H1656:J1656" si="1220">SUM(H1657:H1658)</f>
        <v>3000</v>
      </c>
      <c r="I1656" s="158">
        <f t="shared" si="1220"/>
        <v>3000</v>
      </c>
      <c r="J1656" s="158">
        <f t="shared" si="1220"/>
        <v>2000</v>
      </c>
    </row>
    <row r="1657" spans="1:10" ht="15" x14ac:dyDescent="0.2">
      <c r="A1657" s="172" t="s">
        <v>654</v>
      </c>
      <c r="B1657" s="145" t="s">
        <v>639</v>
      </c>
      <c r="C1657" s="145">
        <v>43</v>
      </c>
      <c r="D1657" s="146" t="s">
        <v>23</v>
      </c>
      <c r="E1657" s="188">
        <v>3831</v>
      </c>
      <c r="F1657" s="229" t="s">
        <v>295</v>
      </c>
      <c r="G1657" s="189"/>
      <c r="H1657" s="223">
        <v>2000</v>
      </c>
      <c r="I1657" s="223">
        <v>2000</v>
      </c>
      <c r="J1657" s="223">
        <v>1000</v>
      </c>
    </row>
    <row r="1658" spans="1:10" ht="15" x14ac:dyDescent="0.2">
      <c r="A1658" s="172" t="s">
        <v>654</v>
      </c>
      <c r="B1658" s="145" t="s">
        <v>639</v>
      </c>
      <c r="C1658" s="145">
        <v>43</v>
      </c>
      <c r="D1658" s="146" t="s">
        <v>23</v>
      </c>
      <c r="E1658" s="188">
        <v>3834</v>
      </c>
      <c r="F1658" s="229" t="s">
        <v>790</v>
      </c>
      <c r="G1658" s="189"/>
      <c r="H1658" s="223">
        <v>1000</v>
      </c>
      <c r="I1658" s="223">
        <v>1000</v>
      </c>
      <c r="J1658" s="223">
        <v>1000</v>
      </c>
    </row>
    <row r="1659" spans="1:10" x14ac:dyDescent="0.2">
      <c r="A1659" s="390" t="s">
        <v>654</v>
      </c>
      <c r="B1659" s="303" t="s">
        <v>639</v>
      </c>
      <c r="C1659" s="286">
        <v>43</v>
      </c>
      <c r="D1659" s="286"/>
      <c r="E1659" s="287">
        <v>42</v>
      </c>
      <c r="F1659" s="288"/>
      <c r="G1659" s="289"/>
      <c r="H1659" s="290">
        <f t="shared" ref="H1659:J1659" si="1221">H1660+H1664</f>
        <v>206000</v>
      </c>
      <c r="I1659" s="290">
        <f t="shared" si="1221"/>
        <v>206000</v>
      </c>
      <c r="J1659" s="290">
        <f t="shared" si="1221"/>
        <v>126000</v>
      </c>
    </row>
    <row r="1660" spans="1:10" x14ac:dyDescent="0.2">
      <c r="A1660" s="170" t="s">
        <v>654</v>
      </c>
      <c r="B1660" s="169" t="s">
        <v>639</v>
      </c>
      <c r="C1660" s="169">
        <v>43</v>
      </c>
      <c r="D1660" s="185"/>
      <c r="E1660" s="187">
        <v>422</v>
      </c>
      <c r="F1660" s="231"/>
      <c r="G1660" s="198"/>
      <c r="H1660" s="158">
        <f t="shared" ref="H1660:J1660" si="1222">SUM(H1661:H1663)</f>
        <v>156000</v>
      </c>
      <c r="I1660" s="158">
        <f t="shared" si="1222"/>
        <v>156000</v>
      </c>
      <c r="J1660" s="158">
        <f t="shared" si="1222"/>
        <v>76000</v>
      </c>
    </row>
    <row r="1661" spans="1:10" ht="15" x14ac:dyDescent="0.2">
      <c r="A1661" s="172" t="s">
        <v>654</v>
      </c>
      <c r="B1661" s="145" t="s">
        <v>639</v>
      </c>
      <c r="C1661" s="145">
        <v>43</v>
      </c>
      <c r="D1661" s="146" t="s">
        <v>23</v>
      </c>
      <c r="E1661" s="188">
        <v>4221</v>
      </c>
      <c r="F1661" s="229" t="s">
        <v>129</v>
      </c>
      <c r="G1661" s="189"/>
      <c r="H1661" s="223">
        <v>116000</v>
      </c>
      <c r="I1661" s="223">
        <v>116000</v>
      </c>
      <c r="J1661" s="223">
        <v>51000</v>
      </c>
    </row>
    <row r="1662" spans="1:10" ht="15" x14ac:dyDescent="0.2">
      <c r="A1662" s="172" t="s">
        <v>654</v>
      </c>
      <c r="B1662" s="145" t="s">
        <v>639</v>
      </c>
      <c r="C1662" s="145">
        <v>43</v>
      </c>
      <c r="D1662" s="146" t="s">
        <v>23</v>
      </c>
      <c r="E1662" s="188">
        <v>4222</v>
      </c>
      <c r="F1662" s="229" t="s">
        <v>130</v>
      </c>
      <c r="G1662" s="189"/>
      <c r="H1662" s="223">
        <v>30000</v>
      </c>
      <c r="I1662" s="223">
        <v>30000</v>
      </c>
      <c r="J1662" s="223">
        <v>20000</v>
      </c>
    </row>
    <row r="1663" spans="1:10" ht="15" x14ac:dyDescent="0.2">
      <c r="A1663" s="172" t="s">
        <v>654</v>
      </c>
      <c r="B1663" s="145" t="s">
        <v>639</v>
      </c>
      <c r="C1663" s="145">
        <v>43</v>
      </c>
      <c r="D1663" s="146" t="s">
        <v>23</v>
      </c>
      <c r="E1663" s="188">
        <v>4223</v>
      </c>
      <c r="F1663" s="229" t="s">
        <v>131</v>
      </c>
      <c r="G1663" s="189"/>
      <c r="H1663" s="223">
        <v>10000</v>
      </c>
      <c r="I1663" s="223">
        <v>10000</v>
      </c>
      <c r="J1663" s="223">
        <v>5000</v>
      </c>
    </row>
    <row r="1664" spans="1:10" x14ac:dyDescent="0.2">
      <c r="A1664" s="170" t="s">
        <v>654</v>
      </c>
      <c r="B1664" s="169" t="s">
        <v>639</v>
      </c>
      <c r="C1664" s="169">
        <v>43</v>
      </c>
      <c r="D1664" s="185"/>
      <c r="E1664" s="187">
        <v>426</v>
      </c>
      <c r="F1664" s="231"/>
      <c r="G1664" s="198"/>
      <c r="H1664" s="158">
        <f t="shared" ref="H1664:J1664" si="1223">SUM(H1665:H1665)</f>
        <v>50000</v>
      </c>
      <c r="I1664" s="158">
        <f t="shared" si="1223"/>
        <v>50000</v>
      </c>
      <c r="J1664" s="158">
        <f t="shared" si="1223"/>
        <v>50000</v>
      </c>
    </row>
    <row r="1665" spans="1:10" ht="15" x14ac:dyDescent="0.2">
      <c r="A1665" s="172" t="s">
        <v>654</v>
      </c>
      <c r="B1665" s="145" t="s">
        <v>639</v>
      </c>
      <c r="C1665" s="145">
        <v>43</v>
      </c>
      <c r="D1665" s="146" t="s">
        <v>23</v>
      </c>
      <c r="E1665" s="188">
        <v>4262</v>
      </c>
      <c r="F1665" s="229" t="s">
        <v>135</v>
      </c>
      <c r="G1665" s="189"/>
      <c r="H1665" s="223">
        <v>50000</v>
      </c>
      <c r="I1665" s="223">
        <v>50000</v>
      </c>
      <c r="J1665" s="223">
        <v>50000</v>
      </c>
    </row>
    <row r="1666" spans="1:10" x14ac:dyDescent="0.2">
      <c r="A1666" s="390" t="s">
        <v>654</v>
      </c>
      <c r="B1666" s="303" t="s">
        <v>639</v>
      </c>
      <c r="C1666" s="286">
        <v>43</v>
      </c>
      <c r="D1666" s="286"/>
      <c r="E1666" s="287">
        <v>45</v>
      </c>
      <c r="F1666" s="288"/>
      <c r="G1666" s="289"/>
      <c r="H1666" s="290">
        <f t="shared" ref="H1666:J1667" si="1224">H1667</f>
        <v>5920000</v>
      </c>
      <c r="I1666" s="290">
        <f t="shared" si="1224"/>
        <v>30000</v>
      </c>
      <c r="J1666" s="290">
        <f t="shared" si="1224"/>
        <v>30000</v>
      </c>
    </row>
    <row r="1667" spans="1:10" x14ac:dyDescent="0.2">
      <c r="A1667" s="170" t="s">
        <v>654</v>
      </c>
      <c r="B1667" s="169" t="s">
        <v>639</v>
      </c>
      <c r="C1667" s="169">
        <v>43</v>
      </c>
      <c r="D1667" s="185"/>
      <c r="E1667" s="187">
        <v>451</v>
      </c>
      <c r="F1667" s="231"/>
      <c r="G1667" s="198"/>
      <c r="H1667" s="158">
        <f t="shared" si="1224"/>
        <v>5920000</v>
      </c>
      <c r="I1667" s="158">
        <f t="shared" si="1224"/>
        <v>30000</v>
      </c>
      <c r="J1667" s="158">
        <f t="shared" si="1224"/>
        <v>30000</v>
      </c>
    </row>
    <row r="1668" spans="1:10" ht="15" x14ac:dyDescent="0.2">
      <c r="A1668" s="172" t="s">
        <v>654</v>
      </c>
      <c r="B1668" s="145" t="s">
        <v>639</v>
      </c>
      <c r="C1668" s="145">
        <v>43</v>
      </c>
      <c r="D1668" s="146" t="s">
        <v>23</v>
      </c>
      <c r="E1668" s="188">
        <v>4511</v>
      </c>
      <c r="F1668" s="229" t="s">
        <v>136</v>
      </c>
      <c r="G1668" s="189"/>
      <c r="H1668" s="223">
        <v>5920000</v>
      </c>
      <c r="I1668" s="223">
        <v>30000</v>
      </c>
      <c r="J1668" s="223">
        <v>30000</v>
      </c>
    </row>
    <row r="1669" spans="1:10" s="224" customFormat="1" x14ac:dyDescent="0.2">
      <c r="A1669" s="390" t="s">
        <v>654</v>
      </c>
      <c r="B1669" s="303" t="s">
        <v>639</v>
      </c>
      <c r="C1669" s="286">
        <v>51</v>
      </c>
      <c r="D1669" s="286"/>
      <c r="E1669" s="287">
        <v>32</v>
      </c>
      <c r="F1669" s="288"/>
      <c r="G1669" s="289"/>
      <c r="H1669" s="290">
        <f t="shared" ref="H1669:J1670" si="1225">H1670</f>
        <v>25000</v>
      </c>
      <c r="I1669" s="290">
        <f t="shared" si="1225"/>
        <v>25000</v>
      </c>
      <c r="J1669" s="290">
        <f t="shared" si="1225"/>
        <v>20000</v>
      </c>
    </row>
    <row r="1670" spans="1:10" s="152" customFormat="1" x14ac:dyDescent="0.2">
      <c r="A1670" s="170" t="s">
        <v>654</v>
      </c>
      <c r="B1670" s="169" t="s">
        <v>639</v>
      </c>
      <c r="C1670" s="169">
        <v>51</v>
      </c>
      <c r="D1670" s="185"/>
      <c r="E1670" s="187">
        <v>321</v>
      </c>
      <c r="F1670" s="231"/>
      <c r="G1670" s="198"/>
      <c r="H1670" s="158">
        <f t="shared" si="1225"/>
        <v>25000</v>
      </c>
      <c r="I1670" s="158">
        <f t="shared" si="1225"/>
        <v>25000</v>
      </c>
      <c r="J1670" s="158">
        <f t="shared" si="1225"/>
        <v>20000</v>
      </c>
    </row>
    <row r="1671" spans="1:10" s="152" customFormat="1" x14ac:dyDescent="0.2">
      <c r="A1671" s="172" t="s">
        <v>654</v>
      </c>
      <c r="B1671" s="145" t="s">
        <v>639</v>
      </c>
      <c r="C1671" s="145">
        <v>51</v>
      </c>
      <c r="D1671" s="146" t="s">
        <v>23</v>
      </c>
      <c r="E1671" s="188">
        <v>3211</v>
      </c>
      <c r="F1671" s="229" t="s">
        <v>110</v>
      </c>
      <c r="G1671" s="206"/>
      <c r="H1671" s="223">
        <v>25000</v>
      </c>
      <c r="I1671" s="223">
        <v>25000</v>
      </c>
      <c r="J1671" s="223">
        <v>20000</v>
      </c>
    </row>
    <row r="1672" spans="1:10" s="152" customFormat="1" x14ac:dyDescent="0.2">
      <c r="A1672" s="401" t="s">
        <v>655</v>
      </c>
      <c r="B1672" s="431" t="s">
        <v>187</v>
      </c>
      <c r="C1672" s="431"/>
      <c r="D1672" s="431"/>
      <c r="E1672" s="431"/>
      <c r="F1672" s="431"/>
      <c r="G1672" s="201"/>
      <c r="H1672" s="150">
        <f>SUM(H1673+H1740+H1751+H1756)</f>
        <v>25482750</v>
      </c>
      <c r="I1672" s="150">
        <f>SUM(I1673+I1740+I1751+I1756)</f>
        <v>21837250</v>
      </c>
      <c r="J1672" s="150">
        <f>SUM(J1673+J1740+J1751+J1756)</f>
        <v>22542250</v>
      </c>
    </row>
    <row r="1673" spans="1:10" s="152" customFormat="1" ht="33.75" x14ac:dyDescent="0.2">
      <c r="A1673" s="391" t="s">
        <v>655</v>
      </c>
      <c r="B1673" s="297" t="s">
        <v>176</v>
      </c>
      <c r="C1673" s="297"/>
      <c r="D1673" s="297"/>
      <c r="E1673" s="298"/>
      <c r="F1673" s="300" t="s">
        <v>261</v>
      </c>
      <c r="G1673" s="301" t="s">
        <v>691</v>
      </c>
      <c r="H1673" s="302">
        <f t="shared" ref="H1673:J1673" si="1226">H1674+H1683+H1693+H1723+H1729+H1732+H1735</f>
        <v>21227750</v>
      </c>
      <c r="I1673" s="302">
        <f t="shared" si="1226"/>
        <v>19962250</v>
      </c>
      <c r="J1673" s="302">
        <f t="shared" si="1226"/>
        <v>20717250</v>
      </c>
    </row>
    <row r="1674" spans="1:10" s="224" customFormat="1" x14ac:dyDescent="0.2">
      <c r="A1674" s="390" t="s">
        <v>655</v>
      </c>
      <c r="B1674" s="303" t="s">
        <v>176</v>
      </c>
      <c r="C1674" s="286">
        <v>11</v>
      </c>
      <c r="D1674" s="286"/>
      <c r="E1674" s="287">
        <v>31</v>
      </c>
      <c r="F1674" s="288"/>
      <c r="G1674" s="289"/>
      <c r="H1674" s="290">
        <f t="shared" ref="H1674" si="1227">H1675+H1678+H1680</f>
        <v>10415000</v>
      </c>
      <c r="I1674" s="290">
        <f t="shared" ref="I1674" si="1228">I1675+I1678+I1680</f>
        <v>10471000</v>
      </c>
      <c r="J1674" s="290">
        <f t="shared" ref="J1674" si="1229">J1675+J1678+J1680</f>
        <v>10530000</v>
      </c>
    </row>
    <row r="1675" spans="1:10" s="224" customFormat="1" x14ac:dyDescent="0.2">
      <c r="A1675" s="181" t="s">
        <v>655</v>
      </c>
      <c r="B1675" s="153" t="s">
        <v>176</v>
      </c>
      <c r="C1675" s="154">
        <v>11</v>
      </c>
      <c r="D1675" s="181"/>
      <c r="E1675" s="156">
        <v>311</v>
      </c>
      <c r="F1675" s="226"/>
      <c r="G1675" s="157"/>
      <c r="H1675" s="158">
        <f t="shared" ref="H1675" si="1230">SUM(H1676:H1677)</f>
        <v>8630000</v>
      </c>
      <c r="I1675" s="158">
        <f t="shared" ref="I1675" si="1231">SUM(I1676:I1677)</f>
        <v>8680000</v>
      </c>
      <c r="J1675" s="158">
        <f t="shared" ref="J1675" si="1232">SUM(J1676:J1677)</f>
        <v>8730000</v>
      </c>
    </row>
    <row r="1676" spans="1:10" s="152" customFormat="1" x14ac:dyDescent="0.2">
      <c r="A1676" s="182" t="s">
        <v>655</v>
      </c>
      <c r="B1676" s="160" t="s">
        <v>176</v>
      </c>
      <c r="C1676" s="161">
        <v>11</v>
      </c>
      <c r="D1676" s="182" t="s">
        <v>25</v>
      </c>
      <c r="E1676" s="183">
        <v>3111</v>
      </c>
      <c r="F1676" s="227" t="s">
        <v>19</v>
      </c>
      <c r="G1676" s="221"/>
      <c r="H1676" s="245">
        <v>8500000</v>
      </c>
      <c r="I1676" s="245">
        <v>8550000</v>
      </c>
      <c r="J1676" s="245">
        <v>8600000</v>
      </c>
    </row>
    <row r="1677" spans="1:10" s="224" customFormat="1" ht="15" x14ac:dyDescent="0.2">
      <c r="A1677" s="146" t="s">
        <v>655</v>
      </c>
      <c r="B1677" s="144" t="s">
        <v>176</v>
      </c>
      <c r="C1677" s="145">
        <v>11</v>
      </c>
      <c r="D1677" s="146" t="s">
        <v>25</v>
      </c>
      <c r="E1677" s="188">
        <v>3113</v>
      </c>
      <c r="F1677" s="229" t="s">
        <v>20</v>
      </c>
      <c r="G1677" s="206"/>
      <c r="H1677" s="245">
        <v>130000</v>
      </c>
      <c r="I1677" s="245">
        <v>130000</v>
      </c>
      <c r="J1677" s="245">
        <v>130000</v>
      </c>
    </row>
    <row r="1678" spans="1:10" s="152" customFormat="1" x14ac:dyDescent="0.2">
      <c r="A1678" s="181" t="s">
        <v>655</v>
      </c>
      <c r="B1678" s="153" t="s">
        <v>176</v>
      </c>
      <c r="C1678" s="154">
        <v>11</v>
      </c>
      <c r="D1678" s="181"/>
      <c r="E1678" s="176">
        <v>312</v>
      </c>
      <c r="F1678" s="226"/>
      <c r="G1678" s="157"/>
      <c r="H1678" s="247">
        <f t="shared" ref="H1678:J1678" si="1233">SUM(H1679)</f>
        <v>300000</v>
      </c>
      <c r="I1678" s="247">
        <f t="shared" si="1233"/>
        <v>300000</v>
      </c>
      <c r="J1678" s="247">
        <f t="shared" si="1233"/>
        <v>300000</v>
      </c>
    </row>
    <row r="1679" spans="1:10" s="224" customFormat="1" ht="15" x14ac:dyDescent="0.2">
      <c r="A1679" s="182" t="s">
        <v>655</v>
      </c>
      <c r="B1679" s="160" t="s">
        <v>176</v>
      </c>
      <c r="C1679" s="161">
        <v>11</v>
      </c>
      <c r="D1679" s="182" t="s">
        <v>25</v>
      </c>
      <c r="E1679" s="183">
        <v>3121</v>
      </c>
      <c r="F1679" s="227" t="s">
        <v>138</v>
      </c>
      <c r="G1679" s="221"/>
      <c r="H1679" s="245">
        <v>300000</v>
      </c>
      <c r="I1679" s="245">
        <v>300000</v>
      </c>
      <c r="J1679" s="245">
        <v>300000</v>
      </c>
    </row>
    <row r="1680" spans="1:10" s="224" customFormat="1" x14ac:dyDescent="0.2">
      <c r="A1680" s="181" t="s">
        <v>655</v>
      </c>
      <c r="B1680" s="153" t="s">
        <v>176</v>
      </c>
      <c r="C1680" s="154">
        <v>11</v>
      </c>
      <c r="D1680" s="181"/>
      <c r="E1680" s="176">
        <v>313</v>
      </c>
      <c r="F1680" s="226"/>
      <c r="G1680" s="157"/>
      <c r="H1680" s="247">
        <f t="shared" ref="H1680:J1680" si="1234">SUM(H1681:H1682)</f>
        <v>1485000</v>
      </c>
      <c r="I1680" s="247">
        <f t="shared" si="1234"/>
        <v>1491000</v>
      </c>
      <c r="J1680" s="247">
        <f t="shared" si="1234"/>
        <v>1500000</v>
      </c>
    </row>
    <row r="1681" spans="1:10" ht="15" x14ac:dyDescent="0.2">
      <c r="A1681" s="182" t="s">
        <v>655</v>
      </c>
      <c r="B1681" s="160" t="s">
        <v>176</v>
      </c>
      <c r="C1681" s="161">
        <v>11</v>
      </c>
      <c r="D1681" s="182" t="s">
        <v>25</v>
      </c>
      <c r="E1681" s="183">
        <v>3131</v>
      </c>
      <c r="F1681" s="227" t="s">
        <v>211</v>
      </c>
      <c r="G1681" s="221"/>
      <c r="H1681" s="245">
        <v>80000</v>
      </c>
      <c r="I1681" s="245">
        <v>80000</v>
      </c>
      <c r="J1681" s="245">
        <v>80000</v>
      </c>
    </row>
    <row r="1682" spans="1:10" s="166" customFormat="1" ht="15" x14ac:dyDescent="0.2">
      <c r="A1682" s="182" t="s">
        <v>655</v>
      </c>
      <c r="B1682" s="160" t="s">
        <v>176</v>
      </c>
      <c r="C1682" s="161">
        <v>11</v>
      </c>
      <c r="D1682" s="182" t="s">
        <v>25</v>
      </c>
      <c r="E1682" s="183">
        <v>3132</v>
      </c>
      <c r="F1682" s="227" t="s">
        <v>280</v>
      </c>
      <c r="G1682" s="221"/>
      <c r="H1682" s="245">
        <v>1405000</v>
      </c>
      <c r="I1682" s="245">
        <v>1411000</v>
      </c>
      <c r="J1682" s="245">
        <v>1420000</v>
      </c>
    </row>
    <row r="1683" spans="1:10" s="224" customFormat="1" x14ac:dyDescent="0.2">
      <c r="A1683" s="390" t="s">
        <v>655</v>
      </c>
      <c r="B1683" s="303" t="s">
        <v>176</v>
      </c>
      <c r="C1683" s="286">
        <v>11</v>
      </c>
      <c r="D1683" s="286"/>
      <c r="E1683" s="287">
        <v>32</v>
      </c>
      <c r="F1683" s="288"/>
      <c r="G1683" s="289"/>
      <c r="H1683" s="290">
        <f t="shared" ref="H1683:J1683" si="1235">H1686+H1688+H1691+H1684</f>
        <v>1199250</v>
      </c>
      <c r="I1683" s="290">
        <f t="shared" si="1235"/>
        <v>1202250</v>
      </c>
      <c r="J1683" s="290">
        <f t="shared" si="1235"/>
        <v>1204250</v>
      </c>
    </row>
    <row r="1684" spans="1:10" s="152" customFormat="1" x14ac:dyDescent="0.2">
      <c r="A1684" s="181" t="s">
        <v>655</v>
      </c>
      <c r="B1684" s="153" t="s">
        <v>176</v>
      </c>
      <c r="C1684" s="154">
        <v>11</v>
      </c>
      <c r="D1684" s="181"/>
      <c r="E1684" s="156">
        <v>321</v>
      </c>
      <c r="F1684" s="265"/>
      <c r="G1684" s="157"/>
      <c r="H1684" s="158">
        <f t="shared" ref="H1684:J1684" si="1236">H1685</f>
        <v>101250</v>
      </c>
      <c r="I1684" s="158">
        <f t="shared" si="1236"/>
        <v>101250</v>
      </c>
      <c r="J1684" s="158">
        <f t="shared" si="1236"/>
        <v>101250</v>
      </c>
    </row>
    <row r="1685" spans="1:10" s="224" customFormat="1" ht="15" x14ac:dyDescent="0.2">
      <c r="A1685" s="182" t="s">
        <v>655</v>
      </c>
      <c r="B1685" s="160" t="s">
        <v>176</v>
      </c>
      <c r="C1685" s="161">
        <v>11</v>
      </c>
      <c r="D1685" s="182" t="s">
        <v>25</v>
      </c>
      <c r="E1685" s="163">
        <v>3211</v>
      </c>
      <c r="F1685" s="324" t="s">
        <v>110</v>
      </c>
      <c r="G1685" s="221"/>
      <c r="H1685" s="245">
        <v>101250</v>
      </c>
      <c r="I1685" s="245">
        <v>101250</v>
      </c>
      <c r="J1685" s="245">
        <v>101250</v>
      </c>
    </row>
    <row r="1686" spans="1:10" s="152" customFormat="1" x14ac:dyDescent="0.2">
      <c r="A1686" s="181" t="s">
        <v>655</v>
      </c>
      <c r="B1686" s="153" t="s">
        <v>176</v>
      </c>
      <c r="C1686" s="154">
        <v>11</v>
      </c>
      <c r="D1686" s="181"/>
      <c r="E1686" s="176">
        <v>322</v>
      </c>
      <c r="F1686" s="226"/>
      <c r="G1686" s="157"/>
      <c r="H1686" s="158">
        <f t="shared" ref="H1686:J1686" si="1237">SUM(H1687)</f>
        <v>200000</v>
      </c>
      <c r="I1686" s="158">
        <f t="shared" si="1237"/>
        <v>200000</v>
      </c>
      <c r="J1686" s="158">
        <f t="shared" si="1237"/>
        <v>200000</v>
      </c>
    </row>
    <row r="1687" spans="1:10" s="224" customFormat="1" ht="15" x14ac:dyDescent="0.2">
      <c r="A1687" s="182" t="s">
        <v>655</v>
      </c>
      <c r="B1687" s="160" t="s">
        <v>176</v>
      </c>
      <c r="C1687" s="161">
        <v>11</v>
      </c>
      <c r="D1687" s="182" t="s">
        <v>25</v>
      </c>
      <c r="E1687" s="183">
        <v>3223</v>
      </c>
      <c r="F1687" s="227" t="s">
        <v>115</v>
      </c>
      <c r="G1687" s="221"/>
      <c r="H1687" s="245">
        <v>200000</v>
      </c>
      <c r="I1687" s="245">
        <v>200000</v>
      </c>
      <c r="J1687" s="245">
        <v>200000</v>
      </c>
    </row>
    <row r="1688" spans="1:10" s="224" customFormat="1" x14ac:dyDescent="0.2">
      <c r="A1688" s="181" t="s">
        <v>655</v>
      </c>
      <c r="B1688" s="153" t="s">
        <v>176</v>
      </c>
      <c r="C1688" s="154">
        <v>11</v>
      </c>
      <c r="D1688" s="181"/>
      <c r="E1688" s="176">
        <v>323</v>
      </c>
      <c r="F1688" s="226"/>
      <c r="G1688" s="157"/>
      <c r="H1688" s="158">
        <f t="shared" ref="H1688:J1688" si="1238">SUM(H1689:H1690)</f>
        <v>676000</v>
      </c>
      <c r="I1688" s="158">
        <f t="shared" si="1238"/>
        <v>676000</v>
      </c>
      <c r="J1688" s="158">
        <f t="shared" si="1238"/>
        <v>676000</v>
      </c>
    </row>
    <row r="1689" spans="1:10" s="152" customFormat="1" x14ac:dyDescent="0.2">
      <c r="A1689" s="146" t="s">
        <v>655</v>
      </c>
      <c r="B1689" s="144" t="s">
        <v>176</v>
      </c>
      <c r="C1689" s="145">
        <v>11</v>
      </c>
      <c r="D1689" s="146" t="s">
        <v>25</v>
      </c>
      <c r="E1689" s="188">
        <v>3232</v>
      </c>
      <c r="F1689" s="229" t="s">
        <v>118</v>
      </c>
      <c r="G1689" s="206"/>
      <c r="H1689" s="245">
        <v>300000</v>
      </c>
      <c r="I1689" s="245">
        <v>300000</v>
      </c>
      <c r="J1689" s="245">
        <v>300000</v>
      </c>
    </row>
    <row r="1690" spans="1:10" s="224" customFormat="1" ht="15" x14ac:dyDescent="0.2">
      <c r="A1690" s="182" t="s">
        <v>655</v>
      </c>
      <c r="B1690" s="160" t="s">
        <v>176</v>
      </c>
      <c r="C1690" s="161">
        <v>11</v>
      </c>
      <c r="D1690" s="182" t="s">
        <v>25</v>
      </c>
      <c r="E1690" s="183">
        <v>3235</v>
      </c>
      <c r="F1690" s="227" t="s">
        <v>42</v>
      </c>
      <c r="G1690" s="221"/>
      <c r="H1690" s="245">
        <v>376000</v>
      </c>
      <c r="I1690" s="245">
        <v>376000</v>
      </c>
      <c r="J1690" s="245">
        <v>376000</v>
      </c>
    </row>
    <row r="1691" spans="1:10" x14ac:dyDescent="0.2">
      <c r="A1691" s="181" t="s">
        <v>655</v>
      </c>
      <c r="B1691" s="153" t="s">
        <v>176</v>
      </c>
      <c r="C1691" s="154">
        <v>11</v>
      </c>
      <c r="D1691" s="181"/>
      <c r="E1691" s="176">
        <v>329</v>
      </c>
      <c r="F1691" s="226"/>
      <c r="G1691" s="157"/>
      <c r="H1691" s="158">
        <f t="shared" ref="H1691:J1691" si="1239">SUM(H1692)</f>
        <v>222000</v>
      </c>
      <c r="I1691" s="158">
        <f t="shared" si="1239"/>
        <v>225000</v>
      </c>
      <c r="J1691" s="158">
        <f t="shared" si="1239"/>
        <v>227000</v>
      </c>
    </row>
    <row r="1692" spans="1:10" s="152" customFormat="1" x14ac:dyDescent="0.2">
      <c r="A1692" s="182" t="s">
        <v>655</v>
      </c>
      <c r="B1692" s="160" t="s">
        <v>176</v>
      </c>
      <c r="C1692" s="161">
        <v>11</v>
      </c>
      <c r="D1692" s="182" t="s">
        <v>25</v>
      </c>
      <c r="E1692" s="183">
        <v>3294</v>
      </c>
      <c r="F1692" s="227" t="s">
        <v>611</v>
      </c>
      <c r="G1692" s="221"/>
      <c r="H1692" s="245">
        <v>222000</v>
      </c>
      <c r="I1692" s="245">
        <v>225000</v>
      </c>
      <c r="J1692" s="245">
        <v>227000</v>
      </c>
    </row>
    <row r="1693" spans="1:10" x14ac:dyDescent="0.2">
      <c r="A1693" s="390" t="s">
        <v>655</v>
      </c>
      <c r="B1693" s="303" t="s">
        <v>176</v>
      </c>
      <c r="C1693" s="286">
        <v>31</v>
      </c>
      <c r="D1693" s="286"/>
      <c r="E1693" s="287">
        <v>32</v>
      </c>
      <c r="F1693" s="288"/>
      <c r="G1693" s="289"/>
      <c r="H1693" s="290">
        <f t="shared" ref="H1693" si="1240">H1694+H1698+H1705+H1715</f>
        <v>9339500</v>
      </c>
      <c r="I1693" s="290">
        <f t="shared" ref="I1693" si="1241">I1694+I1698+I1705+I1715</f>
        <v>8062000</v>
      </c>
      <c r="J1693" s="290">
        <f t="shared" ref="J1693" si="1242">J1694+J1698+J1705+J1715</f>
        <v>8756000</v>
      </c>
    </row>
    <row r="1694" spans="1:10" x14ac:dyDescent="0.2">
      <c r="A1694" s="181" t="s">
        <v>655</v>
      </c>
      <c r="B1694" s="153" t="s">
        <v>176</v>
      </c>
      <c r="C1694" s="154">
        <v>31</v>
      </c>
      <c r="D1694" s="181"/>
      <c r="E1694" s="176">
        <v>321</v>
      </c>
      <c r="F1694" s="226"/>
      <c r="G1694" s="157"/>
      <c r="H1694" s="158">
        <f t="shared" ref="H1694" si="1243">SUM(H1695:H1697)</f>
        <v>1084000</v>
      </c>
      <c r="I1694" s="158">
        <f t="shared" ref="I1694" si="1244">SUM(I1695:I1697)</f>
        <v>1114000</v>
      </c>
      <c r="J1694" s="158">
        <f t="shared" ref="J1694" si="1245">SUM(J1695:J1697)</f>
        <v>1113000</v>
      </c>
    </row>
    <row r="1695" spans="1:10" ht="15" x14ac:dyDescent="0.2">
      <c r="A1695" s="182" t="s">
        <v>655</v>
      </c>
      <c r="B1695" s="160" t="s">
        <v>176</v>
      </c>
      <c r="C1695" s="161">
        <v>31</v>
      </c>
      <c r="D1695" s="182" t="s">
        <v>25</v>
      </c>
      <c r="E1695" s="183">
        <v>3211</v>
      </c>
      <c r="F1695" s="227" t="s">
        <v>110</v>
      </c>
      <c r="G1695" s="164"/>
      <c r="H1695" s="223">
        <v>700000</v>
      </c>
      <c r="I1695" s="223">
        <v>700000</v>
      </c>
      <c r="J1695" s="223">
        <v>700000</v>
      </c>
    </row>
    <row r="1696" spans="1:10" s="152" customFormat="1" ht="30" x14ac:dyDescent="0.2">
      <c r="A1696" s="182" t="s">
        <v>655</v>
      </c>
      <c r="B1696" s="160" t="s">
        <v>176</v>
      </c>
      <c r="C1696" s="161">
        <v>31</v>
      </c>
      <c r="D1696" s="182" t="s">
        <v>25</v>
      </c>
      <c r="E1696" s="183">
        <v>3212</v>
      </c>
      <c r="F1696" s="227" t="s">
        <v>111</v>
      </c>
      <c r="G1696" s="164"/>
      <c r="H1696" s="223">
        <v>280000</v>
      </c>
      <c r="I1696" s="223">
        <v>280000</v>
      </c>
      <c r="J1696" s="223">
        <v>280000</v>
      </c>
    </row>
    <row r="1697" spans="1:10" ht="15" x14ac:dyDescent="0.2">
      <c r="A1697" s="182" t="s">
        <v>655</v>
      </c>
      <c r="B1697" s="160" t="s">
        <v>176</v>
      </c>
      <c r="C1697" s="161">
        <v>31</v>
      </c>
      <c r="D1697" s="182" t="s">
        <v>25</v>
      </c>
      <c r="E1697" s="183">
        <v>3213</v>
      </c>
      <c r="F1697" s="227" t="s">
        <v>112</v>
      </c>
      <c r="G1697" s="164"/>
      <c r="H1697" s="223">
        <v>104000</v>
      </c>
      <c r="I1697" s="223">
        <v>134000</v>
      </c>
      <c r="J1697" s="223">
        <v>133000</v>
      </c>
    </row>
    <row r="1698" spans="1:10" x14ac:dyDescent="0.2">
      <c r="A1698" s="181" t="s">
        <v>655</v>
      </c>
      <c r="B1698" s="153" t="s">
        <v>176</v>
      </c>
      <c r="C1698" s="154">
        <v>31</v>
      </c>
      <c r="D1698" s="181"/>
      <c r="E1698" s="176">
        <v>322</v>
      </c>
      <c r="F1698" s="226"/>
      <c r="G1698" s="157"/>
      <c r="H1698" s="158">
        <f t="shared" ref="H1698" si="1246">SUM(H1699:H1704)</f>
        <v>1526000</v>
      </c>
      <c r="I1698" s="158">
        <f t="shared" ref="I1698" si="1247">SUM(I1699:I1704)</f>
        <v>1847000</v>
      </c>
      <c r="J1698" s="158">
        <f t="shared" ref="J1698" si="1248">SUM(J1699:J1704)</f>
        <v>1834000</v>
      </c>
    </row>
    <row r="1699" spans="1:10" ht="15" x14ac:dyDescent="0.2">
      <c r="A1699" s="182" t="s">
        <v>655</v>
      </c>
      <c r="B1699" s="160" t="s">
        <v>176</v>
      </c>
      <c r="C1699" s="161">
        <v>31</v>
      </c>
      <c r="D1699" s="182" t="s">
        <v>25</v>
      </c>
      <c r="E1699" s="183">
        <v>3221</v>
      </c>
      <c r="F1699" s="227" t="s">
        <v>146</v>
      </c>
      <c r="G1699" s="164"/>
      <c r="H1699" s="223">
        <v>167000</v>
      </c>
      <c r="I1699" s="223">
        <v>167000</v>
      </c>
      <c r="J1699" s="223">
        <v>167000</v>
      </c>
    </row>
    <row r="1700" spans="1:10" ht="15" x14ac:dyDescent="0.2">
      <c r="A1700" s="182" t="s">
        <v>655</v>
      </c>
      <c r="B1700" s="160" t="s">
        <v>176</v>
      </c>
      <c r="C1700" s="161">
        <v>31</v>
      </c>
      <c r="D1700" s="182" t="s">
        <v>25</v>
      </c>
      <c r="E1700" s="183">
        <v>3222</v>
      </c>
      <c r="F1700" s="227" t="s">
        <v>114</v>
      </c>
      <c r="G1700" s="164"/>
      <c r="H1700" s="223">
        <v>225000</v>
      </c>
      <c r="I1700" s="223">
        <v>282000</v>
      </c>
      <c r="J1700" s="223">
        <v>282000</v>
      </c>
    </row>
    <row r="1701" spans="1:10" ht="15" x14ac:dyDescent="0.2">
      <c r="A1701" s="182" t="s">
        <v>655</v>
      </c>
      <c r="B1701" s="160" t="s">
        <v>176</v>
      </c>
      <c r="C1701" s="161">
        <v>31</v>
      </c>
      <c r="D1701" s="182" t="s">
        <v>25</v>
      </c>
      <c r="E1701" s="183">
        <v>3223</v>
      </c>
      <c r="F1701" s="227" t="s">
        <v>115</v>
      </c>
      <c r="G1701" s="164"/>
      <c r="H1701" s="223">
        <v>556000</v>
      </c>
      <c r="I1701" s="223">
        <v>641500</v>
      </c>
      <c r="J1701" s="223">
        <v>641500</v>
      </c>
    </row>
    <row r="1702" spans="1:10" ht="30" x14ac:dyDescent="0.2">
      <c r="A1702" s="182" t="s">
        <v>655</v>
      </c>
      <c r="B1702" s="160" t="s">
        <v>176</v>
      </c>
      <c r="C1702" s="161">
        <v>31</v>
      </c>
      <c r="D1702" s="182" t="s">
        <v>25</v>
      </c>
      <c r="E1702" s="183">
        <v>3224</v>
      </c>
      <c r="F1702" s="227" t="s">
        <v>144</v>
      </c>
      <c r="G1702" s="164"/>
      <c r="H1702" s="223">
        <v>383000</v>
      </c>
      <c r="I1702" s="223">
        <v>522000</v>
      </c>
      <c r="J1702" s="223">
        <v>512000</v>
      </c>
    </row>
    <row r="1703" spans="1:10" s="152" customFormat="1" x14ac:dyDescent="0.2">
      <c r="A1703" s="182" t="s">
        <v>655</v>
      </c>
      <c r="B1703" s="160" t="s">
        <v>176</v>
      </c>
      <c r="C1703" s="161">
        <v>31</v>
      </c>
      <c r="D1703" s="182" t="s">
        <v>25</v>
      </c>
      <c r="E1703" s="183">
        <v>3225</v>
      </c>
      <c r="F1703" s="227" t="s">
        <v>151</v>
      </c>
      <c r="G1703" s="164"/>
      <c r="H1703" s="223">
        <v>140000</v>
      </c>
      <c r="I1703" s="223">
        <v>169500</v>
      </c>
      <c r="J1703" s="223">
        <v>166500</v>
      </c>
    </row>
    <row r="1704" spans="1:10" ht="15" x14ac:dyDescent="0.2">
      <c r="A1704" s="182" t="s">
        <v>655</v>
      </c>
      <c r="B1704" s="160" t="s">
        <v>176</v>
      </c>
      <c r="C1704" s="161">
        <v>31</v>
      </c>
      <c r="D1704" s="182" t="s">
        <v>25</v>
      </c>
      <c r="E1704" s="183">
        <v>3227</v>
      </c>
      <c r="F1704" s="227" t="s">
        <v>235</v>
      </c>
      <c r="G1704" s="164"/>
      <c r="H1704" s="223">
        <v>55000</v>
      </c>
      <c r="I1704" s="223">
        <v>65000</v>
      </c>
      <c r="J1704" s="223">
        <v>65000</v>
      </c>
    </row>
    <row r="1705" spans="1:10" x14ac:dyDescent="0.2">
      <c r="A1705" s="181" t="s">
        <v>655</v>
      </c>
      <c r="B1705" s="153" t="s">
        <v>176</v>
      </c>
      <c r="C1705" s="154">
        <v>31</v>
      </c>
      <c r="D1705" s="181"/>
      <c r="E1705" s="176">
        <v>323</v>
      </c>
      <c r="F1705" s="226"/>
      <c r="G1705" s="157"/>
      <c r="H1705" s="158">
        <f t="shared" ref="H1705" si="1249">SUM(H1706:H1714)</f>
        <v>6024000</v>
      </c>
      <c r="I1705" s="158">
        <f t="shared" ref="I1705" si="1250">SUM(I1706:I1714)</f>
        <v>4378500</v>
      </c>
      <c r="J1705" s="158">
        <f t="shared" ref="J1705" si="1251">SUM(J1706:J1714)</f>
        <v>5071500</v>
      </c>
    </row>
    <row r="1706" spans="1:10" ht="15" x14ac:dyDescent="0.2">
      <c r="A1706" s="182" t="s">
        <v>655</v>
      </c>
      <c r="B1706" s="160" t="s">
        <v>176</v>
      </c>
      <c r="C1706" s="161">
        <v>31</v>
      </c>
      <c r="D1706" s="182" t="s">
        <v>25</v>
      </c>
      <c r="E1706" s="183">
        <v>3231</v>
      </c>
      <c r="F1706" s="227" t="s">
        <v>117</v>
      </c>
      <c r="G1706" s="164"/>
      <c r="H1706" s="223">
        <v>220000</v>
      </c>
      <c r="I1706" s="223">
        <v>241500</v>
      </c>
      <c r="J1706" s="223">
        <v>241500</v>
      </c>
    </row>
    <row r="1707" spans="1:10" ht="15" x14ac:dyDescent="0.2">
      <c r="A1707" s="182" t="s">
        <v>655</v>
      </c>
      <c r="B1707" s="160" t="s">
        <v>176</v>
      </c>
      <c r="C1707" s="161">
        <v>31</v>
      </c>
      <c r="D1707" s="182" t="s">
        <v>25</v>
      </c>
      <c r="E1707" s="183">
        <v>3232</v>
      </c>
      <c r="F1707" s="227" t="s">
        <v>118</v>
      </c>
      <c r="G1707" s="164"/>
      <c r="H1707" s="223">
        <v>2213000</v>
      </c>
      <c r="I1707" s="223">
        <v>1207000</v>
      </c>
      <c r="J1707" s="223">
        <v>1878000</v>
      </c>
    </row>
    <row r="1708" spans="1:10" ht="15" x14ac:dyDescent="0.2">
      <c r="A1708" s="182" t="s">
        <v>655</v>
      </c>
      <c r="B1708" s="160" t="s">
        <v>176</v>
      </c>
      <c r="C1708" s="161">
        <v>31</v>
      </c>
      <c r="D1708" s="182" t="s">
        <v>25</v>
      </c>
      <c r="E1708" s="183">
        <v>3233</v>
      </c>
      <c r="F1708" s="227" t="s">
        <v>119</v>
      </c>
      <c r="G1708" s="164"/>
      <c r="H1708" s="223">
        <v>19000</v>
      </c>
      <c r="I1708" s="223">
        <v>19000</v>
      </c>
      <c r="J1708" s="223">
        <v>19000</v>
      </c>
    </row>
    <row r="1709" spans="1:10" ht="15" x14ac:dyDescent="0.2">
      <c r="A1709" s="182" t="s">
        <v>655</v>
      </c>
      <c r="B1709" s="160" t="s">
        <v>176</v>
      </c>
      <c r="C1709" s="161">
        <v>31</v>
      </c>
      <c r="D1709" s="182" t="s">
        <v>25</v>
      </c>
      <c r="E1709" s="183">
        <v>3234</v>
      </c>
      <c r="F1709" s="227" t="s">
        <v>120</v>
      </c>
      <c r="G1709" s="164"/>
      <c r="H1709" s="223">
        <v>95000</v>
      </c>
      <c r="I1709" s="223">
        <v>150000</v>
      </c>
      <c r="J1709" s="223">
        <v>150000</v>
      </c>
    </row>
    <row r="1710" spans="1:10" ht="15" x14ac:dyDescent="0.2">
      <c r="A1710" s="182" t="s">
        <v>655</v>
      </c>
      <c r="B1710" s="160" t="s">
        <v>176</v>
      </c>
      <c r="C1710" s="161">
        <v>31</v>
      </c>
      <c r="D1710" s="182" t="s">
        <v>25</v>
      </c>
      <c r="E1710" s="183">
        <v>3235</v>
      </c>
      <c r="F1710" s="227" t="s">
        <v>42</v>
      </c>
      <c r="G1710" s="164"/>
      <c r="H1710" s="223">
        <v>421000</v>
      </c>
      <c r="I1710" s="223">
        <v>420000</v>
      </c>
      <c r="J1710" s="223">
        <v>439000</v>
      </c>
    </row>
    <row r="1711" spans="1:10" ht="15" x14ac:dyDescent="0.2">
      <c r="A1711" s="182" t="s">
        <v>655</v>
      </c>
      <c r="B1711" s="160" t="s">
        <v>176</v>
      </c>
      <c r="C1711" s="161">
        <v>31</v>
      </c>
      <c r="D1711" s="182" t="s">
        <v>25</v>
      </c>
      <c r="E1711" s="183">
        <v>3236</v>
      </c>
      <c r="F1711" s="227" t="s">
        <v>121</v>
      </c>
      <c r="G1711" s="164"/>
      <c r="H1711" s="223">
        <v>30000</v>
      </c>
      <c r="I1711" s="223">
        <v>30000</v>
      </c>
      <c r="J1711" s="223">
        <v>30000</v>
      </c>
    </row>
    <row r="1712" spans="1:10" ht="15" x14ac:dyDescent="0.2">
      <c r="A1712" s="182" t="s">
        <v>655</v>
      </c>
      <c r="B1712" s="160" t="s">
        <v>176</v>
      </c>
      <c r="C1712" s="161">
        <v>31</v>
      </c>
      <c r="D1712" s="182" t="s">
        <v>25</v>
      </c>
      <c r="E1712" s="183">
        <v>3237</v>
      </c>
      <c r="F1712" s="227" t="s">
        <v>36</v>
      </c>
      <c r="G1712" s="164"/>
      <c r="H1712" s="223">
        <v>1964500</v>
      </c>
      <c r="I1712" s="223">
        <v>1226500</v>
      </c>
      <c r="J1712" s="223">
        <v>1226500</v>
      </c>
    </row>
    <row r="1713" spans="1:10" s="152" customFormat="1" x14ac:dyDescent="0.2">
      <c r="A1713" s="182" t="s">
        <v>655</v>
      </c>
      <c r="B1713" s="160" t="s">
        <v>176</v>
      </c>
      <c r="C1713" s="161">
        <v>31</v>
      </c>
      <c r="D1713" s="182" t="s">
        <v>25</v>
      </c>
      <c r="E1713" s="183">
        <v>3238</v>
      </c>
      <c r="F1713" s="227" t="s">
        <v>122</v>
      </c>
      <c r="G1713" s="164"/>
      <c r="H1713" s="223">
        <v>409500</v>
      </c>
      <c r="I1713" s="223">
        <v>392500</v>
      </c>
      <c r="J1713" s="223">
        <v>395500</v>
      </c>
    </row>
    <row r="1714" spans="1:10" ht="15" x14ac:dyDescent="0.2">
      <c r="A1714" s="182" t="s">
        <v>655</v>
      </c>
      <c r="B1714" s="160" t="s">
        <v>176</v>
      </c>
      <c r="C1714" s="161">
        <v>31</v>
      </c>
      <c r="D1714" s="182" t="s">
        <v>25</v>
      </c>
      <c r="E1714" s="183">
        <v>3239</v>
      </c>
      <c r="F1714" s="227" t="s">
        <v>41</v>
      </c>
      <c r="G1714" s="164"/>
      <c r="H1714" s="223">
        <v>652000</v>
      </c>
      <c r="I1714" s="223">
        <v>692000</v>
      </c>
      <c r="J1714" s="223">
        <v>692000</v>
      </c>
    </row>
    <row r="1715" spans="1:10" x14ac:dyDescent="0.2">
      <c r="A1715" s="181" t="s">
        <v>655</v>
      </c>
      <c r="B1715" s="153" t="s">
        <v>176</v>
      </c>
      <c r="C1715" s="154">
        <v>31</v>
      </c>
      <c r="D1715" s="181"/>
      <c r="E1715" s="176">
        <v>329</v>
      </c>
      <c r="F1715" s="226"/>
      <c r="G1715" s="157"/>
      <c r="H1715" s="158">
        <f t="shared" ref="H1715" si="1252">SUM(H1716:H1722)</f>
        <v>705500</v>
      </c>
      <c r="I1715" s="158">
        <f t="shared" ref="I1715" si="1253">SUM(I1716:I1722)</f>
        <v>722500</v>
      </c>
      <c r="J1715" s="158">
        <f t="shared" ref="J1715" si="1254">SUM(J1716:J1722)</f>
        <v>737500</v>
      </c>
    </row>
    <row r="1716" spans="1:10" ht="30" x14ac:dyDescent="0.2">
      <c r="A1716" s="182" t="s">
        <v>655</v>
      </c>
      <c r="B1716" s="160" t="s">
        <v>176</v>
      </c>
      <c r="C1716" s="161">
        <v>31</v>
      </c>
      <c r="D1716" s="182" t="s">
        <v>25</v>
      </c>
      <c r="E1716" s="183">
        <v>3291</v>
      </c>
      <c r="F1716" s="227" t="s">
        <v>152</v>
      </c>
      <c r="G1716" s="164"/>
      <c r="H1716" s="223">
        <v>320000</v>
      </c>
      <c r="I1716" s="223">
        <v>320000</v>
      </c>
      <c r="J1716" s="223">
        <v>320000</v>
      </c>
    </row>
    <row r="1717" spans="1:10" ht="15" x14ac:dyDescent="0.2">
      <c r="A1717" s="182" t="s">
        <v>655</v>
      </c>
      <c r="B1717" s="160" t="s">
        <v>176</v>
      </c>
      <c r="C1717" s="161">
        <v>31</v>
      </c>
      <c r="D1717" s="182" t="s">
        <v>25</v>
      </c>
      <c r="E1717" s="183">
        <v>3292</v>
      </c>
      <c r="F1717" s="227" t="s">
        <v>123</v>
      </c>
      <c r="G1717" s="164"/>
      <c r="H1717" s="223">
        <v>222000</v>
      </c>
      <c r="I1717" s="223">
        <v>230000</v>
      </c>
      <c r="J1717" s="223">
        <v>240000</v>
      </c>
    </row>
    <row r="1718" spans="1:10" ht="15" x14ac:dyDescent="0.2">
      <c r="A1718" s="182" t="s">
        <v>655</v>
      </c>
      <c r="B1718" s="160" t="s">
        <v>176</v>
      </c>
      <c r="C1718" s="161">
        <v>31</v>
      </c>
      <c r="D1718" s="182" t="s">
        <v>25</v>
      </c>
      <c r="E1718" s="183">
        <v>3293</v>
      </c>
      <c r="F1718" s="227" t="s">
        <v>124</v>
      </c>
      <c r="G1718" s="164"/>
      <c r="H1718" s="223">
        <v>78000</v>
      </c>
      <c r="I1718" s="223">
        <v>79000</v>
      </c>
      <c r="J1718" s="223">
        <v>79000</v>
      </c>
    </row>
    <row r="1719" spans="1:10" ht="15" x14ac:dyDescent="0.2">
      <c r="A1719" s="182" t="s">
        <v>655</v>
      </c>
      <c r="B1719" s="160" t="s">
        <v>176</v>
      </c>
      <c r="C1719" s="161">
        <v>31</v>
      </c>
      <c r="D1719" s="182" t="s">
        <v>25</v>
      </c>
      <c r="E1719" s="183">
        <v>3294</v>
      </c>
      <c r="F1719" s="227" t="s">
        <v>611</v>
      </c>
      <c r="G1719" s="164"/>
      <c r="H1719" s="223">
        <v>18000</v>
      </c>
      <c r="I1719" s="223">
        <v>18000</v>
      </c>
      <c r="J1719" s="223">
        <v>18000</v>
      </c>
    </row>
    <row r="1720" spans="1:10" ht="15" x14ac:dyDescent="0.2">
      <c r="A1720" s="182" t="s">
        <v>655</v>
      </c>
      <c r="B1720" s="160" t="s">
        <v>176</v>
      </c>
      <c r="C1720" s="161">
        <v>31</v>
      </c>
      <c r="D1720" s="182" t="s">
        <v>25</v>
      </c>
      <c r="E1720" s="183">
        <v>3295</v>
      </c>
      <c r="F1720" s="227" t="s">
        <v>237</v>
      </c>
      <c r="G1720" s="164"/>
      <c r="H1720" s="223">
        <v>44000</v>
      </c>
      <c r="I1720" s="223">
        <v>47000</v>
      </c>
      <c r="J1720" s="223">
        <v>47000</v>
      </c>
    </row>
    <row r="1721" spans="1:10" ht="15" x14ac:dyDescent="0.2">
      <c r="A1721" s="182" t="s">
        <v>655</v>
      </c>
      <c r="B1721" s="160" t="s">
        <v>176</v>
      </c>
      <c r="C1721" s="161">
        <v>31</v>
      </c>
      <c r="D1721" s="182" t="s">
        <v>25</v>
      </c>
      <c r="E1721" s="183">
        <v>3296</v>
      </c>
      <c r="F1721" s="227" t="s">
        <v>612</v>
      </c>
      <c r="G1721" s="164"/>
      <c r="H1721" s="223">
        <v>15000</v>
      </c>
      <c r="I1721" s="223">
        <v>20000</v>
      </c>
      <c r="J1721" s="223">
        <v>25000</v>
      </c>
    </row>
    <row r="1722" spans="1:10" s="152" customFormat="1" x14ac:dyDescent="0.2">
      <c r="A1722" s="182" t="s">
        <v>655</v>
      </c>
      <c r="B1722" s="160" t="s">
        <v>176</v>
      </c>
      <c r="C1722" s="161">
        <v>31</v>
      </c>
      <c r="D1722" s="182" t="s">
        <v>25</v>
      </c>
      <c r="E1722" s="183">
        <v>3299</v>
      </c>
      <c r="F1722" s="227" t="s">
        <v>125</v>
      </c>
      <c r="G1722" s="164"/>
      <c r="H1722" s="223">
        <v>8500</v>
      </c>
      <c r="I1722" s="223">
        <v>8500</v>
      </c>
      <c r="J1722" s="223">
        <v>8500</v>
      </c>
    </row>
    <row r="1723" spans="1:10" x14ac:dyDescent="0.2">
      <c r="A1723" s="390" t="s">
        <v>655</v>
      </c>
      <c r="B1723" s="303" t="s">
        <v>176</v>
      </c>
      <c r="C1723" s="286">
        <v>31</v>
      </c>
      <c r="D1723" s="286"/>
      <c r="E1723" s="287">
        <v>34</v>
      </c>
      <c r="F1723" s="288"/>
      <c r="G1723" s="289"/>
      <c r="H1723" s="290">
        <f t="shared" ref="H1723:J1723" si="1255">H1724</f>
        <v>21000</v>
      </c>
      <c r="I1723" s="290">
        <f t="shared" si="1255"/>
        <v>21000</v>
      </c>
      <c r="J1723" s="290">
        <f t="shared" si="1255"/>
        <v>21000</v>
      </c>
    </row>
    <row r="1724" spans="1:10" x14ac:dyDescent="0.2">
      <c r="A1724" s="181" t="s">
        <v>655</v>
      </c>
      <c r="B1724" s="153" t="s">
        <v>176</v>
      </c>
      <c r="C1724" s="154">
        <v>31</v>
      </c>
      <c r="D1724" s="181"/>
      <c r="E1724" s="176">
        <v>343</v>
      </c>
      <c r="F1724" s="226" t="s">
        <v>623</v>
      </c>
      <c r="G1724" s="157"/>
      <c r="H1724" s="158">
        <f t="shared" ref="H1724" si="1256">SUM(H1725:H1728)</f>
        <v>21000</v>
      </c>
      <c r="I1724" s="158">
        <f t="shared" ref="I1724" si="1257">SUM(I1725:I1728)</f>
        <v>21000</v>
      </c>
      <c r="J1724" s="158">
        <f t="shared" ref="J1724" si="1258">SUM(J1725:J1728)</f>
        <v>21000</v>
      </c>
    </row>
    <row r="1725" spans="1:10" ht="15" x14ac:dyDescent="0.2">
      <c r="A1725" s="182" t="s">
        <v>655</v>
      </c>
      <c r="B1725" s="160" t="s">
        <v>176</v>
      </c>
      <c r="C1725" s="161">
        <v>31</v>
      </c>
      <c r="D1725" s="182" t="s">
        <v>25</v>
      </c>
      <c r="E1725" s="183">
        <v>3431</v>
      </c>
      <c r="F1725" s="227" t="s">
        <v>153</v>
      </c>
      <c r="G1725" s="164"/>
      <c r="H1725" s="223">
        <v>3000</v>
      </c>
      <c r="I1725" s="223">
        <v>3000</v>
      </c>
      <c r="J1725" s="223">
        <v>3000</v>
      </c>
    </row>
    <row r="1726" spans="1:10" ht="30" x14ac:dyDescent="0.2">
      <c r="A1726" s="146" t="s">
        <v>655</v>
      </c>
      <c r="B1726" s="144" t="s">
        <v>176</v>
      </c>
      <c r="C1726" s="145">
        <v>31</v>
      </c>
      <c r="D1726" s="146" t="s">
        <v>25</v>
      </c>
      <c r="E1726" s="188">
        <v>3432</v>
      </c>
      <c r="F1726" s="229" t="s">
        <v>641</v>
      </c>
      <c r="G1726" s="189"/>
      <c r="H1726" s="223">
        <v>15000</v>
      </c>
      <c r="I1726" s="223">
        <v>15000</v>
      </c>
      <c r="J1726" s="223">
        <v>15000</v>
      </c>
    </row>
    <row r="1727" spans="1:10" ht="15" x14ac:dyDescent="0.2">
      <c r="A1727" s="182" t="s">
        <v>655</v>
      </c>
      <c r="B1727" s="160" t="s">
        <v>176</v>
      </c>
      <c r="C1727" s="161">
        <v>31</v>
      </c>
      <c r="D1727" s="182" t="s">
        <v>25</v>
      </c>
      <c r="E1727" s="183">
        <v>3433</v>
      </c>
      <c r="F1727" s="227" t="s">
        <v>126</v>
      </c>
      <c r="G1727" s="164"/>
      <c r="H1727" s="223">
        <v>2000</v>
      </c>
      <c r="I1727" s="223">
        <v>2000</v>
      </c>
      <c r="J1727" s="223">
        <v>2000</v>
      </c>
    </row>
    <row r="1728" spans="1:10" ht="15" x14ac:dyDescent="0.2">
      <c r="A1728" s="182" t="s">
        <v>655</v>
      </c>
      <c r="B1728" s="160" t="s">
        <v>176</v>
      </c>
      <c r="C1728" s="161">
        <v>31</v>
      </c>
      <c r="D1728" s="182" t="s">
        <v>25</v>
      </c>
      <c r="E1728" s="183">
        <v>3434</v>
      </c>
      <c r="F1728" s="227" t="s">
        <v>127</v>
      </c>
      <c r="G1728" s="164"/>
      <c r="H1728" s="223">
        <v>1000</v>
      </c>
      <c r="I1728" s="223">
        <v>1000</v>
      </c>
      <c r="J1728" s="223">
        <v>1000</v>
      </c>
    </row>
    <row r="1729" spans="1:10" x14ac:dyDescent="0.2">
      <c r="A1729" s="390" t="s">
        <v>655</v>
      </c>
      <c r="B1729" s="303" t="s">
        <v>176</v>
      </c>
      <c r="C1729" s="286">
        <v>31</v>
      </c>
      <c r="D1729" s="286"/>
      <c r="E1729" s="287">
        <v>37</v>
      </c>
      <c r="F1729" s="288"/>
      <c r="G1729" s="289"/>
      <c r="H1729" s="290">
        <f t="shared" ref="H1729:J1730" si="1259">H1730</f>
        <v>108000</v>
      </c>
      <c r="I1729" s="290">
        <f t="shared" si="1259"/>
        <v>61000</v>
      </c>
      <c r="J1729" s="290">
        <f t="shared" si="1259"/>
        <v>61000</v>
      </c>
    </row>
    <row r="1730" spans="1:10" x14ac:dyDescent="0.2">
      <c r="A1730" s="185" t="s">
        <v>655</v>
      </c>
      <c r="B1730" s="168" t="s">
        <v>176</v>
      </c>
      <c r="C1730" s="169">
        <v>31</v>
      </c>
      <c r="D1730" s="185"/>
      <c r="E1730" s="187">
        <v>372</v>
      </c>
      <c r="F1730" s="231"/>
      <c r="G1730" s="198"/>
      <c r="H1730" s="175">
        <f t="shared" si="1259"/>
        <v>108000</v>
      </c>
      <c r="I1730" s="175">
        <f t="shared" si="1259"/>
        <v>61000</v>
      </c>
      <c r="J1730" s="175">
        <f t="shared" si="1259"/>
        <v>61000</v>
      </c>
    </row>
    <row r="1731" spans="1:10" ht="15" x14ac:dyDescent="0.2">
      <c r="A1731" s="146" t="s">
        <v>655</v>
      </c>
      <c r="B1731" s="144" t="s">
        <v>176</v>
      </c>
      <c r="C1731" s="145">
        <v>31</v>
      </c>
      <c r="D1731" s="146" t="s">
        <v>25</v>
      </c>
      <c r="E1731" s="188">
        <v>3721</v>
      </c>
      <c r="F1731" s="229" t="s">
        <v>149</v>
      </c>
      <c r="G1731" s="189"/>
      <c r="H1731" s="223">
        <v>108000</v>
      </c>
      <c r="I1731" s="223">
        <v>61000</v>
      </c>
      <c r="J1731" s="223">
        <v>61000</v>
      </c>
    </row>
    <row r="1732" spans="1:10" x14ac:dyDescent="0.2">
      <c r="A1732" s="390" t="s">
        <v>655</v>
      </c>
      <c r="B1732" s="303" t="s">
        <v>176</v>
      </c>
      <c r="C1732" s="286">
        <v>31</v>
      </c>
      <c r="D1732" s="286"/>
      <c r="E1732" s="287">
        <v>38</v>
      </c>
      <c r="F1732" s="288"/>
      <c r="G1732" s="289"/>
      <c r="H1732" s="290">
        <f t="shared" ref="H1732:J1733" si="1260">H1733</f>
        <v>5000</v>
      </c>
      <c r="I1732" s="290">
        <f t="shared" si="1260"/>
        <v>5000</v>
      </c>
      <c r="J1732" s="290">
        <f t="shared" si="1260"/>
        <v>5000</v>
      </c>
    </row>
    <row r="1733" spans="1:10" x14ac:dyDescent="0.2">
      <c r="A1733" s="185" t="s">
        <v>655</v>
      </c>
      <c r="B1733" s="168" t="s">
        <v>176</v>
      </c>
      <c r="C1733" s="169">
        <v>31</v>
      </c>
      <c r="D1733" s="185"/>
      <c r="E1733" s="187">
        <v>383</v>
      </c>
      <c r="F1733" s="229"/>
      <c r="G1733" s="189"/>
      <c r="H1733" s="175">
        <f t="shared" si="1260"/>
        <v>5000</v>
      </c>
      <c r="I1733" s="175">
        <f t="shared" si="1260"/>
        <v>5000</v>
      </c>
      <c r="J1733" s="175">
        <f t="shared" si="1260"/>
        <v>5000</v>
      </c>
    </row>
    <row r="1734" spans="1:10" s="152" customFormat="1" x14ac:dyDescent="0.2">
      <c r="A1734" s="146" t="s">
        <v>655</v>
      </c>
      <c r="B1734" s="144" t="s">
        <v>176</v>
      </c>
      <c r="C1734" s="145">
        <v>31</v>
      </c>
      <c r="D1734" s="146" t="s">
        <v>25</v>
      </c>
      <c r="E1734" s="188">
        <v>3835</v>
      </c>
      <c r="F1734" s="229" t="s">
        <v>613</v>
      </c>
      <c r="G1734" s="189"/>
      <c r="H1734" s="223">
        <v>5000</v>
      </c>
      <c r="I1734" s="223">
        <v>5000</v>
      </c>
      <c r="J1734" s="223">
        <v>5000</v>
      </c>
    </row>
    <row r="1735" spans="1:10" x14ac:dyDescent="0.2">
      <c r="A1735" s="390" t="s">
        <v>655</v>
      </c>
      <c r="B1735" s="303" t="s">
        <v>176</v>
      </c>
      <c r="C1735" s="286">
        <v>43</v>
      </c>
      <c r="D1735" s="286"/>
      <c r="E1735" s="287">
        <v>32</v>
      </c>
      <c r="F1735" s="288"/>
      <c r="G1735" s="289"/>
      <c r="H1735" s="290">
        <f t="shared" ref="H1735" si="1261">H1736+H1738</f>
        <v>140000</v>
      </c>
      <c r="I1735" s="290">
        <f t="shared" ref="I1735" si="1262">I1736+I1738</f>
        <v>140000</v>
      </c>
      <c r="J1735" s="290">
        <f t="shared" ref="J1735" si="1263">J1736+J1738</f>
        <v>140000</v>
      </c>
    </row>
    <row r="1736" spans="1:10" s="152" customFormat="1" x14ac:dyDescent="0.2">
      <c r="A1736" s="181" t="s">
        <v>655</v>
      </c>
      <c r="B1736" s="153" t="s">
        <v>176</v>
      </c>
      <c r="C1736" s="154">
        <v>43</v>
      </c>
      <c r="D1736" s="181"/>
      <c r="E1736" s="176">
        <v>321</v>
      </c>
      <c r="F1736" s="226"/>
      <c r="G1736" s="157"/>
      <c r="H1736" s="158">
        <f t="shared" ref="H1736:J1736" si="1264">H1737</f>
        <v>40000</v>
      </c>
      <c r="I1736" s="158">
        <f t="shared" si="1264"/>
        <v>40000</v>
      </c>
      <c r="J1736" s="158">
        <f t="shared" si="1264"/>
        <v>40000</v>
      </c>
    </row>
    <row r="1737" spans="1:10" s="224" customFormat="1" ht="15" x14ac:dyDescent="0.2">
      <c r="A1737" s="182" t="s">
        <v>655</v>
      </c>
      <c r="B1737" s="160" t="s">
        <v>176</v>
      </c>
      <c r="C1737" s="161">
        <v>43</v>
      </c>
      <c r="D1737" s="182" t="s">
        <v>25</v>
      </c>
      <c r="E1737" s="183">
        <v>3211</v>
      </c>
      <c r="F1737" s="227" t="s">
        <v>110</v>
      </c>
      <c r="G1737" s="164"/>
      <c r="H1737" s="223">
        <v>40000</v>
      </c>
      <c r="I1737" s="223">
        <v>40000</v>
      </c>
      <c r="J1737" s="223">
        <v>40000</v>
      </c>
    </row>
    <row r="1738" spans="1:10" s="152" customFormat="1" x14ac:dyDescent="0.2">
      <c r="A1738" s="181" t="s">
        <v>655</v>
      </c>
      <c r="B1738" s="153" t="s">
        <v>176</v>
      </c>
      <c r="C1738" s="154">
        <v>43</v>
      </c>
      <c r="D1738" s="181"/>
      <c r="E1738" s="176">
        <v>322</v>
      </c>
      <c r="F1738" s="226"/>
      <c r="G1738" s="157"/>
      <c r="H1738" s="158">
        <f t="shared" ref="H1738:J1738" si="1265">H1739</f>
        <v>100000</v>
      </c>
      <c r="I1738" s="158">
        <f t="shared" si="1265"/>
        <v>100000</v>
      </c>
      <c r="J1738" s="158">
        <f t="shared" si="1265"/>
        <v>100000</v>
      </c>
    </row>
    <row r="1739" spans="1:10" s="152" customFormat="1" x14ac:dyDescent="0.2">
      <c r="A1739" s="182" t="s">
        <v>655</v>
      </c>
      <c r="B1739" s="160" t="s">
        <v>176</v>
      </c>
      <c r="C1739" s="161">
        <v>43</v>
      </c>
      <c r="D1739" s="182" t="s">
        <v>25</v>
      </c>
      <c r="E1739" s="183">
        <v>3223</v>
      </c>
      <c r="F1739" s="227" t="s">
        <v>115</v>
      </c>
      <c r="G1739" s="221"/>
      <c r="H1739" s="223">
        <v>100000</v>
      </c>
      <c r="I1739" s="223">
        <v>100000</v>
      </c>
      <c r="J1739" s="223">
        <v>100000</v>
      </c>
    </row>
    <row r="1740" spans="1:10" s="152" customFormat="1" ht="33.75" x14ac:dyDescent="0.2">
      <c r="A1740" s="391" t="s">
        <v>655</v>
      </c>
      <c r="B1740" s="297" t="s">
        <v>270</v>
      </c>
      <c r="C1740" s="297"/>
      <c r="D1740" s="297"/>
      <c r="E1740" s="298"/>
      <c r="F1740" s="300" t="s">
        <v>614</v>
      </c>
      <c r="G1740" s="301" t="s">
        <v>691</v>
      </c>
      <c r="H1740" s="302">
        <f>H1741</f>
        <v>3709000</v>
      </c>
      <c r="I1740" s="302">
        <f t="shared" ref="I1740:J1740" si="1266">I1741</f>
        <v>1729000</v>
      </c>
      <c r="J1740" s="302">
        <f t="shared" si="1266"/>
        <v>1679000</v>
      </c>
    </row>
    <row r="1741" spans="1:10" s="224" customFormat="1" x14ac:dyDescent="0.2">
      <c r="A1741" s="390" t="s">
        <v>655</v>
      </c>
      <c r="B1741" s="303" t="s">
        <v>270</v>
      </c>
      <c r="C1741" s="286">
        <v>31</v>
      </c>
      <c r="D1741" s="286"/>
      <c r="E1741" s="287">
        <v>42</v>
      </c>
      <c r="F1741" s="288"/>
      <c r="G1741" s="289"/>
      <c r="H1741" s="290">
        <f t="shared" ref="H1741" si="1267">H1742+H1749</f>
        <v>3709000</v>
      </c>
      <c r="I1741" s="290">
        <f t="shared" ref="I1741" si="1268">I1742+I1749</f>
        <v>1729000</v>
      </c>
      <c r="J1741" s="290">
        <f t="shared" ref="J1741" si="1269">J1742+J1749</f>
        <v>1679000</v>
      </c>
    </row>
    <row r="1742" spans="1:10" s="224" customFormat="1" x14ac:dyDescent="0.2">
      <c r="A1742" s="181" t="s">
        <v>655</v>
      </c>
      <c r="B1742" s="153" t="s">
        <v>270</v>
      </c>
      <c r="C1742" s="154">
        <v>31</v>
      </c>
      <c r="D1742" s="181"/>
      <c r="E1742" s="176">
        <v>422</v>
      </c>
      <c r="F1742" s="226"/>
      <c r="G1742" s="157"/>
      <c r="H1742" s="158">
        <f t="shared" ref="H1742" si="1270">SUM(H1743:H1748)</f>
        <v>3040000</v>
      </c>
      <c r="I1742" s="158">
        <f t="shared" ref="I1742" si="1271">SUM(I1743:I1748)</f>
        <v>1060000</v>
      </c>
      <c r="J1742" s="158">
        <f t="shared" ref="J1742" si="1272">SUM(J1743:J1748)</f>
        <v>1010000</v>
      </c>
    </row>
    <row r="1743" spans="1:10" s="244" customFormat="1" x14ac:dyDescent="0.2">
      <c r="A1743" s="182" t="s">
        <v>655</v>
      </c>
      <c r="B1743" s="160" t="s">
        <v>270</v>
      </c>
      <c r="C1743" s="161">
        <v>31</v>
      </c>
      <c r="D1743" s="182" t="s">
        <v>25</v>
      </c>
      <c r="E1743" s="183">
        <v>4221</v>
      </c>
      <c r="F1743" s="227" t="s">
        <v>129</v>
      </c>
      <c r="G1743" s="221"/>
      <c r="H1743" s="223">
        <v>385000</v>
      </c>
      <c r="I1743" s="223">
        <v>265000</v>
      </c>
      <c r="J1743" s="223">
        <v>265000</v>
      </c>
    </row>
    <row r="1744" spans="1:10" s="224" customFormat="1" ht="15" x14ac:dyDescent="0.2">
      <c r="A1744" s="146" t="s">
        <v>655</v>
      </c>
      <c r="B1744" s="144" t="s">
        <v>270</v>
      </c>
      <c r="C1744" s="145">
        <v>31</v>
      </c>
      <c r="D1744" s="146" t="s">
        <v>25</v>
      </c>
      <c r="E1744" s="188">
        <v>4222</v>
      </c>
      <c r="F1744" s="229" t="s">
        <v>130</v>
      </c>
      <c r="G1744" s="206"/>
      <c r="H1744" s="223">
        <v>25000</v>
      </c>
      <c r="I1744" s="223">
        <v>25000</v>
      </c>
      <c r="J1744" s="223">
        <v>25000</v>
      </c>
    </row>
    <row r="1745" spans="1:10" s="224" customFormat="1" ht="15" x14ac:dyDescent="0.2">
      <c r="A1745" s="146" t="s">
        <v>655</v>
      </c>
      <c r="B1745" s="144" t="s">
        <v>270</v>
      </c>
      <c r="C1745" s="145">
        <v>31</v>
      </c>
      <c r="D1745" s="146" t="s">
        <v>25</v>
      </c>
      <c r="E1745" s="188">
        <v>4223</v>
      </c>
      <c r="F1745" s="229" t="s">
        <v>131</v>
      </c>
      <c r="G1745" s="206"/>
      <c r="H1745" s="223">
        <v>35000</v>
      </c>
      <c r="I1745" s="223">
        <v>35000</v>
      </c>
      <c r="J1745" s="223">
        <v>35000</v>
      </c>
    </row>
    <row r="1746" spans="1:10" s="224" customFormat="1" ht="15" x14ac:dyDescent="0.2">
      <c r="A1746" s="182" t="s">
        <v>655</v>
      </c>
      <c r="B1746" s="160" t="s">
        <v>270</v>
      </c>
      <c r="C1746" s="161">
        <v>31</v>
      </c>
      <c r="D1746" s="182" t="s">
        <v>25</v>
      </c>
      <c r="E1746" s="183">
        <v>4224</v>
      </c>
      <c r="F1746" s="227" t="s">
        <v>624</v>
      </c>
      <c r="G1746" s="221"/>
      <c r="H1746" s="223">
        <v>35000</v>
      </c>
      <c r="I1746" s="223">
        <v>35000</v>
      </c>
      <c r="J1746" s="223">
        <v>35000</v>
      </c>
    </row>
    <row r="1747" spans="1:10" s="152" customFormat="1" x14ac:dyDescent="0.2">
      <c r="A1747" s="182" t="s">
        <v>655</v>
      </c>
      <c r="B1747" s="160" t="s">
        <v>270</v>
      </c>
      <c r="C1747" s="161">
        <v>31</v>
      </c>
      <c r="D1747" s="182" t="s">
        <v>25</v>
      </c>
      <c r="E1747" s="183">
        <v>4225</v>
      </c>
      <c r="F1747" s="227" t="s">
        <v>134</v>
      </c>
      <c r="G1747" s="221"/>
      <c r="H1747" s="223">
        <v>2320000</v>
      </c>
      <c r="I1747" s="223">
        <v>500000</v>
      </c>
      <c r="J1747" s="223">
        <v>500000</v>
      </c>
    </row>
    <row r="1748" spans="1:10" s="224" customFormat="1" ht="15" x14ac:dyDescent="0.2">
      <c r="A1748" s="182" t="s">
        <v>655</v>
      </c>
      <c r="B1748" s="160" t="s">
        <v>270</v>
      </c>
      <c r="C1748" s="161">
        <v>31</v>
      </c>
      <c r="D1748" s="182" t="s">
        <v>25</v>
      </c>
      <c r="E1748" s="183">
        <v>4227</v>
      </c>
      <c r="F1748" s="227" t="s">
        <v>132</v>
      </c>
      <c r="G1748" s="221"/>
      <c r="H1748" s="223">
        <v>240000</v>
      </c>
      <c r="I1748" s="223">
        <v>200000</v>
      </c>
      <c r="J1748" s="223">
        <v>150000</v>
      </c>
    </row>
    <row r="1749" spans="1:10" x14ac:dyDescent="0.2">
      <c r="A1749" s="181" t="s">
        <v>655</v>
      </c>
      <c r="B1749" s="153" t="s">
        <v>270</v>
      </c>
      <c r="C1749" s="154">
        <v>31</v>
      </c>
      <c r="D1749" s="181"/>
      <c r="E1749" s="212">
        <v>426</v>
      </c>
      <c r="F1749" s="236"/>
      <c r="G1749" s="213"/>
      <c r="H1749" s="184">
        <f t="shared" ref="H1749:J1749" si="1273">H1750</f>
        <v>669000</v>
      </c>
      <c r="I1749" s="184">
        <f t="shared" si="1273"/>
        <v>669000</v>
      </c>
      <c r="J1749" s="184">
        <f t="shared" si="1273"/>
        <v>669000</v>
      </c>
    </row>
    <row r="1750" spans="1:10" ht="15" x14ac:dyDescent="0.2">
      <c r="A1750" s="182" t="s">
        <v>655</v>
      </c>
      <c r="B1750" s="160" t="s">
        <v>270</v>
      </c>
      <c r="C1750" s="161">
        <v>31</v>
      </c>
      <c r="D1750" s="182" t="s">
        <v>25</v>
      </c>
      <c r="E1750" s="183">
        <v>4262</v>
      </c>
      <c r="F1750" s="227" t="s">
        <v>135</v>
      </c>
      <c r="G1750" s="221"/>
      <c r="H1750" s="223">
        <v>669000</v>
      </c>
      <c r="I1750" s="223">
        <v>669000</v>
      </c>
      <c r="J1750" s="223">
        <v>669000</v>
      </c>
    </row>
    <row r="1751" spans="1:10" ht="33.75" x14ac:dyDescent="0.2">
      <c r="A1751" s="309" t="s">
        <v>655</v>
      </c>
      <c r="B1751" s="296" t="s">
        <v>672</v>
      </c>
      <c r="C1751" s="296"/>
      <c r="D1751" s="296"/>
      <c r="E1751" s="305"/>
      <c r="F1751" s="300" t="s">
        <v>35</v>
      </c>
      <c r="G1751" s="301" t="s">
        <v>691</v>
      </c>
      <c r="H1751" s="302">
        <f t="shared" ref="H1751:J1751" si="1274">H1752</f>
        <v>400000</v>
      </c>
      <c r="I1751" s="302">
        <f t="shared" si="1274"/>
        <v>0</v>
      </c>
      <c r="J1751" s="302">
        <f t="shared" si="1274"/>
        <v>0</v>
      </c>
    </row>
    <row r="1752" spans="1:10" s="224" customFormat="1" x14ac:dyDescent="0.2">
      <c r="A1752" s="390" t="s">
        <v>655</v>
      </c>
      <c r="B1752" s="303" t="s">
        <v>672</v>
      </c>
      <c r="C1752" s="286">
        <v>31</v>
      </c>
      <c r="D1752" s="286"/>
      <c r="E1752" s="287">
        <v>42</v>
      </c>
      <c r="F1752" s="288"/>
      <c r="G1752" s="289"/>
      <c r="H1752" s="290">
        <f t="shared" ref="H1752:J1752" si="1275">H1753</f>
        <v>400000</v>
      </c>
      <c r="I1752" s="290">
        <f t="shared" si="1275"/>
        <v>0</v>
      </c>
      <c r="J1752" s="290">
        <f t="shared" si="1275"/>
        <v>0</v>
      </c>
    </row>
    <row r="1753" spans="1:10" s="224" customFormat="1" x14ac:dyDescent="0.2">
      <c r="A1753" s="239" t="s">
        <v>655</v>
      </c>
      <c r="B1753" s="248" t="s">
        <v>672</v>
      </c>
      <c r="C1753" s="238">
        <v>31</v>
      </c>
      <c r="D1753" s="239"/>
      <c r="E1753" s="249">
        <v>423</v>
      </c>
      <c r="F1753" s="246"/>
      <c r="G1753" s="210"/>
      <c r="H1753" s="184">
        <f t="shared" ref="H1753" si="1276">H1754+H1755</f>
        <v>400000</v>
      </c>
      <c r="I1753" s="184">
        <f t="shared" ref="I1753" si="1277">I1754+I1755</f>
        <v>0</v>
      </c>
      <c r="J1753" s="184">
        <f t="shared" ref="J1753" si="1278">J1754+J1755</f>
        <v>0</v>
      </c>
    </row>
    <row r="1754" spans="1:10" ht="15" x14ac:dyDescent="0.2">
      <c r="A1754" s="182" t="s">
        <v>655</v>
      </c>
      <c r="B1754" s="160" t="s">
        <v>672</v>
      </c>
      <c r="C1754" s="161">
        <v>31</v>
      </c>
      <c r="D1754" s="182" t="s">
        <v>25</v>
      </c>
      <c r="E1754" s="183">
        <v>4231</v>
      </c>
      <c r="F1754" s="324" t="s">
        <v>128</v>
      </c>
      <c r="G1754" s="221"/>
      <c r="H1754" s="223">
        <v>350000</v>
      </c>
      <c r="I1754" s="223">
        <v>0</v>
      </c>
      <c r="J1754" s="223">
        <v>0</v>
      </c>
    </row>
    <row r="1755" spans="1:10" ht="30" x14ac:dyDescent="0.2">
      <c r="A1755" s="182" t="s">
        <v>655</v>
      </c>
      <c r="B1755" s="160" t="s">
        <v>672</v>
      </c>
      <c r="C1755" s="161">
        <v>31</v>
      </c>
      <c r="D1755" s="182" t="s">
        <v>25</v>
      </c>
      <c r="E1755" s="183">
        <v>4233</v>
      </c>
      <c r="F1755" s="324" t="s">
        <v>142</v>
      </c>
      <c r="G1755" s="221"/>
      <c r="H1755" s="223">
        <v>50000</v>
      </c>
      <c r="I1755" s="223">
        <v>0</v>
      </c>
      <c r="J1755" s="223">
        <v>0</v>
      </c>
    </row>
    <row r="1756" spans="1:10" ht="33.75" x14ac:dyDescent="0.2">
      <c r="A1756" s="391" t="s">
        <v>655</v>
      </c>
      <c r="B1756" s="297" t="s">
        <v>676</v>
      </c>
      <c r="C1756" s="297"/>
      <c r="D1756" s="297"/>
      <c r="E1756" s="298"/>
      <c r="F1756" s="300" t="s">
        <v>79</v>
      </c>
      <c r="G1756" s="301" t="s">
        <v>691</v>
      </c>
      <c r="H1756" s="302">
        <f t="shared" ref="H1756:J1756" si="1279">H1757+H1764+H1767</f>
        <v>146000</v>
      </c>
      <c r="I1756" s="302">
        <f t="shared" si="1279"/>
        <v>146000</v>
      </c>
      <c r="J1756" s="302">
        <f t="shared" si="1279"/>
        <v>146000</v>
      </c>
    </row>
    <row r="1757" spans="1:10" s="224" customFormat="1" x14ac:dyDescent="0.2">
      <c r="A1757" s="390" t="s">
        <v>655</v>
      </c>
      <c r="B1757" s="303" t="s">
        <v>676</v>
      </c>
      <c r="C1757" s="286">
        <v>11</v>
      </c>
      <c r="D1757" s="286"/>
      <c r="E1757" s="287">
        <v>31</v>
      </c>
      <c r="F1757" s="288"/>
      <c r="G1757" s="289"/>
      <c r="H1757" s="290">
        <f t="shared" ref="H1757" si="1280">H1758+H1761</f>
        <v>66000</v>
      </c>
      <c r="I1757" s="290">
        <f t="shared" ref="I1757" si="1281">I1758+I1761</f>
        <v>66000</v>
      </c>
      <c r="J1757" s="290">
        <f t="shared" ref="J1757" si="1282">J1758+J1761</f>
        <v>66000</v>
      </c>
    </row>
    <row r="1758" spans="1:10" s="259" customFormat="1" x14ac:dyDescent="0.2">
      <c r="A1758" s="255" t="s">
        <v>655</v>
      </c>
      <c r="B1758" s="238" t="s">
        <v>676</v>
      </c>
      <c r="C1758" s="154">
        <v>11</v>
      </c>
      <c r="D1758" s="181"/>
      <c r="E1758" s="176">
        <v>311</v>
      </c>
      <c r="F1758" s="226"/>
      <c r="G1758" s="210"/>
      <c r="H1758" s="184">
        <f t="shared" ref="H1758" si="1283">SUM(H1759:H1760)</f>
        <v>56500</v>
      </c>
      <c r="I1758" s="184">
        <f t="shared" ref="I1758" si="1284">SUM(I1759:I1760)</f>
        <v>56500</v>
      </c>
      <c r="J1758" s="184">
        <f t="shared" ref="J1758" si="1285">SUM(J1759:J1760)</f>
        <v>56500</v>
      </c>
    </row>
    <row r="1759" spans="1:10" ht="15" x14ac:dyDescent="0.2">
      <c r="A1759" s="162" t="s">
        <v>655</v>
      </c>
      <c r="B1759" s="161" t="s">
        <v>676</v>
      </c>
      <c r="C1759" s="161">
        <v>11</v>
      </c>
      <c r="D1759" s="182" t="s">
        <v>25</v>
      </c>
      <c r="E1759" s="183">
        <v>3111</v>
      </c>
      <c r="F1759" s="227" t="s">
        <v>19</v>
      </c>
      <c r="G1759" s="221"/>
      <c r="H1759" s="245">
        <v>46000</v>
      </c>
      <c r="I1759" s="245">
        <v>46000</v>
      </c>
      <c r="J1759" s="245">
        <v>46000</v>
      </c>
    </row>
    <row r="1760" spans="1:10" s="224" customFormat="1" ht="15" x14ac:dyDescent="0.2">
      <c r="A1760" s="162" t="s">
        <v>655</v>
      </c>
      <c r="B1760" s="161" t="s">
        <v>676</v>
      </c>
      <c r="C1760" s="161">
        <v>11</v>
      </c>
      <c r="D1760" s="182" t="s">
        <v>25</v>
      </c>
      <c r="E1760" s="183">
        <v>3114</v>
      </c>
      <c r="F1760" s="227" t="s">
        <v>21</v>
      </c>
      <c r="G1760" s="221"/>
      <c r="H1760" s="245">
        <v>10500</v>
      </c>
      <c r="I1760" s="245">
        <v>10500</v>
      </c>
      <c r="J1760" s="245">
        <v>10500</v>
      </c>
    </row>
    <row r="1761" spans="1:10" s="224" customFormat="1" x14ac:dyDescent="0.2">
      <c r="A1761" s="255" t="s">
        <v>655</v>
      </c>
      <c r="B1761" s="238" t="s">
        <v>676</v>
      </c>
      <c r="C1761" s="154">
        <v>11</v>
      </c>
      <c r="D1761" s="181"/>
      <c r="E1761" s="176">
        <v>313</v>
      </c>
      <c r="F1761" s="226"/>
      <c r="G1761" s="210"/>
      <c r="H1761" s="184">
        <f>SUM(H1762:H1763)</f>
        <v>9500</v>
      </c>
      <c r="I1761" s="184">
        <f t="shared" ref="I1761:J1761" si="1286">SUM(I1762:I1763)</f>
        <v>9500</v>
      </c>
      <c r="J1761" s="184">
        <f t="shared" si="1286"/>
        <v>9500</v>
      </c>
    </row>
    <row r="1762" spans="1:10" ht="15" x14ac:dyDescent="0.2">
      <c r="A1762" s="162" t="s">
        <v>655</v>
      </c>
      <c r="B1762" s="161" t="s">
        <v>676</v>
      </c>
      <c r="C1762" s="161">
        <v>11</v>
      </c>
      <c r="D1762" s="182" t="s">
        <v>25</v>
      </c>
      <c r="E1762" s="183">
        <v>3132</v>
      </c>
      <c r="F1762" s="227" t="s">
        <v>280</v>
      </c>
      <c r="G1762" s="221"/>
      <c r="H1762" s="245">
        <v>8500</v>
      </c>
      <c r="I1762" s="245">
        <v>8500</v>
      </c>
      <c r="J1762" s="245">
        <v>8500</v>
      </c>
    </row>
    <row r="1763" spans="1:10" ht="30" x14ac:dyDescent="0.2">
      <c r="A1763" s="162" t="s">
        <v>655</v>
      </c>
      <c r="B1763" s="161" t="s">
        <v>676</v>
      </c>
      <c r="C1763" s="161">
        <v>11</v>
      </c>
      <c r="D1763" s="182" t="s">
        <v>25</v>
      </c>
      <c r="E1763" s="183">
        <v>3133</v>
      </c>
      <c r="F1763" s="227" t="s">
        <v>258</v>
      </c>
      <c r="G1763" s="221"/>
      <c r="H1763" s="245">
        <v>1000</v>
      </c>
      <c r="I1763" s="245">
        <v>1000</v>
      </c>
      <c r="J1763" s="245">
        <v>1000</v>
      </c>
    </row>
    <row r="1764" spans="1:10" s="224" customFormat="1" x14ac:dyDescent="0.2">
      <c r="A1764" s="390" t="s">
        <v>655</v>
      </c>
      <c r="B1764" s="303" t="s">
        <v>676</v>
      </c>
      <c r="C1764" s="286">
        <v>11</v>
      </c>
      <c r="D1764" s="286"/>
      <c r="E1764" s="287">
        <v>32</v>
      </c>
      <c r="F1764" s="288"/>
      <c r="G1764" s="289"/>
      <c r="H1764" s="290">
        <f t="shared" ref="H1764:J1765" si="1287">H1765</f>
        <v>49000</v>
      </c>
      <c r="I1764" s="290">
        <f t="shared" si="1287"/>
        <v>49000</v>
      </c>
      <c r="J1764" s="290">
        <f t="shared" si="1287"/>
        <v>49000</v>
      </c>
    </row>
    <row r="1765" spans="1:10" x14ac:dyDescent="0.2">
      <c r="A1765" s="255" t="s">
        <v>655</v>
      </c>
      <c r="B1765" s="238" t="s">
        <v>676</v>
      </c>
      <c r="C1765" s="154">
        <v>11</v>
      </c>
      <c r="D1765" s="181"/>
      <c r="E1765" s="176">
        <v>329</v>
      </c>
      <c r="F1765" s="227"/>
      <c r="G1765" s="210"/>
      <c r="H1765" s="184">
        <f t="shared" si="1287"/>
        <v>49000</v>
      </c>
      <c r="I1765" s="184">
        <f t="shared" si="1287"/>
        <v>49000</v>
      </c>
      <c r="J1765" s="184">
        <f t="shared" si="1287"/>
        <v>49000</v>
      </c>
    </row>
    <row r="1766" spans="1:10" ht="15" x14ac:dyDescent="0.2">
      <c r="A1766" s="162" t="s">
        <v>655</v>
      </c>
      <c r="B1766" s="161" t="s">
        <v>676</v>
      </c>
      <c r="C1766" s="161">
        <v>11</v>
      </c>
      <c r="D1766" s="182" t="s">
        <v>25</v>
      </c>
      <c r="E1766" s="183">
        <v>3296</v>
      </c>
      <c r="F1766" s="227" t="s">
        <v>612</v>
      </c>
      <c r="G1766" s="221"/>
      <c r="H1766" s="245">
        <v>49000</v>
      </c>
      <c r="I1766" s="245">
        <v>49000</v>
      </c>
      <c r="J1766" s="245">
        <v>49000</v>
      </c>
    </row>
    <row r="1767" spans="1:10" s="224" customFormat="1" x14ac:dyDescent="0.2">
      <c r="A1767" s="390" t="s">
        <v>655</v>
      </c>
      <c r="B1767" s="303" t="s">
        <v>676</v>
      </c>
      <c r="C1767" s="286">
        <v>11</v>
      </c>
      <c r="D1767" s="286"/>
      <c r="E1767" s="287">
        <v>34</v>
      </c>
      <c r="F1767" s="288"/>
      <c r="G1767" s="289"/>
      <c r="H1767" s="290">
        <f t="shared" ref="H1767:J1767" si="1288">H1768</f>
        <v>31000</v>
      </c>
      <c r="I1767" s="290">
        <f t="shared" si="1288"/>
        <v>31000</v>
      </c>
      <c r="J1767" s="290">
        <f t="shared" si="1288"/>
        <v>31000</v>
      </c>
    </row>
    <row r="1768" spans="1:10" s="224" customFormat="1" x14ac:dyDescent="0.2">
      <c r="A1768" s="255" t="s">
        <v>655</v>
      </c>
      <c r="B1768" s="238" t="s">
        <v>676</v>
      </c>
      <c r="C1768" s="154">
        <v>11</v>
      </c>
      <c r="D1768" s="181"/>
      <c r="E1768" s="176">
        <v>343</v>
      </c>
      <c r="F1768" s="226"/>
      <c r="G1768" s="210"/>
      <c r="H1768" s="184">
        <f t="shared" ref="H1768" si="1289">H1769+H1770</f>
        <v>31000</v>
      </c>
      <c r="I1768" s="184">
        <f t="shared" ref="I1768" si="1290">I1769+I1770</f>
        <v>31000</v>
      </c>
      <c r="J1768" s="184">
        <f t="shared" ref="J1768" si="1291">J1769+J1770</f>
        <v>31000</v>
      </c>
    </row>
    <row r="1769" spans="1:10" ht="15" x14ac:dyDescent="0.2">
      <c r="A1769" s="162" t="s">
        <v>655</v>
      </c>
      <c r="B1769" s="161" t="s">
        <v>676</v>
      </c>
      <c r="C1769" s="161">
        <v>11</v>
      </c>
      <c r="D1769" s="182" t="s">
        <v>25</v>
      </c>
      <c r="E1769" s="183">
        <v>3431</v>
      </c>
      <c r="F1769" s="227" t="s">
        <v>153</v>
      </c>
      <c r="G1769" s="221"/>
      <c r="H1769" s="222">
        <v>2000</v>
      </c>
      <c r="I1769" s="222">
        <v>2000</v>
      </c>
      <c r="J1769" s="222">
        <v>2000</v>
      </c>
    </row>
    <row r="1770" spans="1:10" ht="15" x14ac:dyDescent="0.2">
      <c r="A1770" s="162" t="s">
        <v>655</v>
      </c>
      <c r="B1770" s="161" t="s">
        <v>676</v>
      </c>
      <c r="C1770" s="161">
        <v>11</v>
      </c>
      <c r="D1770" s="182" t="s">
        <v>25</v>
      </c>
      <c r="E1770" s="183">
        <v>3433</v>
      </c>
      <c r="F1770" s="227" t="s">
        <v>126</v>
      </c>
      <c r="G1770" s="221"/>
      <c r="H1770" s="245">
        <v>29000</v>
      </c>
      <c r="I1770" s="245">
        <v>29000</v>
      </c>
      <c r="J1770" s="245">
        <v>29000</v>
      </c>
    </row>
    <row r="1771" spans="1:10" x14ac:dyDescent="0.2">
      <c r="A1771" s="401" t="s">
        <v>674</v>
      </c>
      <c r="B1771" s="431" t="s">
        <v>683</v>
      </c>
      <c r="C1771" s="431"/>
      <c r="D1771" s="431"/>
      <c r="E1771" s="431"/>
      <c r="F1771" s="431"/>
      <c r="G1771" s="201"/>
      <c r="H1771" s="150">
        <f t="shared" ref="H1771:J1771" si="1292">H1772</f>
        <v>107014499</v>
      </c>
      <c r="I1771" s="150">
        <f t="shared" si="1292"/>
        <v>98893297</v>
      </c>
      <c r="J1771" s="150">
        <f t="shared" si="1292"/>
        <v>93940312</v>
      </c>
    </row>
    <row r="1772" spans="1:10" ht="56.25" x14ac:dyDescent="0.2">
      <c r="A1772" s="396" t="s">
        <v>674</v>
      </c>
      <c r="B1772" s="316" t="s">
        <v>680</v>
      </c>
      <c r="C1772" s="316"/>
      <c r="D1772" s="316"/>
      <c r="E1772" s="317"/>
      <c r="F1772" s="314" t="s">
        <v>727</v>
      </c>
      <c r="G1772" s="301" t="s">
        <v>644</v>
      </c>
      <c r="H1772" s="302">
        <f>H1773+H1782+H1813+H1819+H1822+H1827+H1833+H1845+H1852+H1855</f>
        <v>107014499</v>
      </c>
      <c r="I1772" s="302">
        <f>I1773+I1782+I1813+I1819+I1822+I1827+I1833+I1845+I1852+I1855</f>
        <v>98893297</v>
      </c>
      <c r="J1772" s="302">
        <f>J1773+J1782+J1813+J1819+J1822+J1827+J1833+J1845+J1852+J1855</f>
        <v>93940312</v>
      </c>
    </row>
    <row r="1773" spans="1:10" s="224" customFormat="1" x14ac:dyDescent="0.2">
      <c r="A1773" s="390" t="s">
        <v>674</v>
      </c>
      <c r="B1773" s="303" t="s">
        <v>680</v>
      </c>
      <c r="C1773" s="286">
        <v>43</v>
      </c>
      <c r="D1773" s="286"/>
      <c r="E1773" s="287">
        <v>31</v>
      </c>
      <c r="F1773" s="288"/>
      <c r="G1773" s="289"/>
      <c r="H1773" s="290">
        <f t="shared" ref="H1773" si="1293">H1774+H1778+H1780</f>
        <v>51044364</v>
      </c>
      <c r="I1773" s="290">
        <f t="shared" ref="I1773" si="1294">I1774+I1778+I1780</f>
        <v>53227165</v>
      </c>
      <c r="J1773" s="290">
        <f t="shared" ref="J1773" si="1295">J1774+J1778+J1780</f>
        <v>52794982</v>
      </c>
    </row>
    <row r="1774" spans="1:10" s="224" customFormat="1" x14ac:dyDescent="0.2">
      <c r="A1774" s="170" t="s">
        <v>674</v>
      </c>
      <c r="B1774" s="169" t="s">
        <v>680</v>
      </c>
      <c r="C1774" s="169">
        <v>43</v>
      </c>
      <c r="D1774" s="169"/>
      <c r="E1774" s="187">
        <v>311</v>
      </c>
      <c r="F1774" s="231"/>
      <c r="G1774" s="198"/>
      <c r="H1774" s="158">
        <f t="shared" ref="H1774" si="1296">SUM(H1775:H1777)</f>
        <v>38850440</v>
      </c>
      <c r="I1774" s="158">
        <f t="shared" ref="I1774" si="1297">SUM(I1775:I1777)</f>
        <v>39177518</v>
      </c>
      <c r="J1774" s="158">
        <f t="shared" ref="J1774" si="1298">SUM(J1775:J1777)</f>
        <v>39107490</v>
      </c>
    </row>
    <row r="1775" spans="1:10" s="224" customFormat="1" ht="15" x14ac:dyDescent="0.2">
      <c r="A1775" s="172" t="s">
        <v>674</v>
      </c>
      <c r="B1775" s="145" t="s">
        <v>680</v>
      </c>
      <c r="C1775" s="145">
        <v>43</v>
      </c>
      <c r="D1775" s="145" t="s">
        <v>699</v>
      </c>
      <c r="E1775" s="188">
        <v>3111</v>
      </c>
      <c r="F1775" s="229" t="s">
        <v>19</v>
      </c>
      <c r="G1775" s="206"/>
      <c r="H1775" s="223">
        <v>37532250</v>
      </c>
      <c r="I1775" s="223">
        <v>37897900</v>
      </c>
      <c r="J1775" s="223">
        <v>37920790</v>
      </c>
    </row>
    <row r="1776" spans="1:10" ht="15" x14ac:dyDescent="0.2">
      <c r="A1776" s="172" t="s">
        <v>674</v>
      </c>
      <c r="B1776" s="145" t="s">
        <v>680</v>
      </c>
      <c r="C1776" s="145">
        <v>43</v>
      </c>
      <c r="D1776" s="145" t="s">
        <v>699</v>
      </c>
      <c r="E1776" s="188">
        <v>3112</v>
      </c>
      <c r="F1776" s="229" t="s">
        <v>640</v>
      </c>
      <c r="G1776" s="206"/>
      <c r="H1776" s="223">
        <v>1271190</v>
      </c>
      <c r="I1776" s="223">
        <v>1229618</v>
      </c>
      <c r="J1776" s="223">
        <v>1136700</v>
      </c>
    </row>
    <row r="1777" spans="1:10" s="224" customFormat="1" ht="15" x14ac:dyDescent="0.2">
      <c r="A1777" s="172" t="s">
        <v>674</v>
      </c>
      <c r="B1777" s="145" t="s">
        <v>680</v>
      </c>
      <c r="C1777" s="145">
        <v>43</v>
      </c>
      <c r="D1777" s="145" t="s">
        <v>699</v>
      </c>
      <c r="E1777" s="188">
        <v>3113</v>
      </c>
      <c r="F1777" s="229" t="s">
        <v>20</v>
      </c>
      <c r="G1777" s="206"/>
      <c r="H1777" s="223">
        <v>47000</v>
      </c>
      <c r="I1777" s="223">
        <v>50000</v>
      </c>
      <c r="J1777" s="223">
        <v>50000</v>
      </c>
    </row>
    <row r="1778" spans="1:10" x14ac:dyDescent="0.2">
      <c r="A1778" s="170" t="s">
        <v>674</v>
      </c>
      <c r="B1778" s="169" t="s">
        <v>680</v>
      </c>
      <c r="C1778" s="169">
        <v>43</v>
      </c>
      <c r="D1778" s="169"/>
      <c r="E1778" s="187">
        <v>312</v>
      </c>
      <c r="F1778" s="231"/>
      <c r="G1778" s="198"/>
      <c r="H1778" s="158">
        <f t="shared" ref="H1778:J1778" si="1299">H1779</f>
        <v>5758824</v>
      </c>
      <c r="I1778" s="158">
        <f t="shared" si="1299"/>
        <v>7175747</v>
      </c>
      <c r="J1778" s="158">
        <f t="shared" si="1299"/>
        <v>6650722</v>
      </c>
    </row>
    <row r="1779" spans="1:10" s="224" customFormat="1" ht="15" x14ac:dyDescent="0.2">
      <c r="A1779" s="172" t="s">
        <v>674</v>
      </c>
      <c r="B1779" s="145" t="s">
        <v>680</v>
      </c>
      <c r="C1779" s="145">
        <v>43</v>
      </c>
      <c r="D1779" s="145" t="s">
        <v>699</v>
      </c>
      <c r="E1779" s="188">
        <v>3121</v>
      </c>
      <c r="F1779" s="229" t="s">
        <v>138</v>
      </c>
      <c r="G1779" s="206"/>
      <c r="H1779" s="223">
        <v>5758824</v>
      </c>
      <c r="I1779" s="223">
        <v>7175747</v>
      </c>
      <c r="J1779" s="223">
        <v>6650722</v>
      </c>
    </row>
    <row r="1780" spans="1:10" x14ac:dyDescent="0.2">
      <c r="A1780" s="170" t="s">
        <v>674</v>
      </c>
      <c r="B1780" s="169" t="s">
        <v>680</v>
      </c>
      <c r="C1780" s="169">
        <v>43</v>
      </c>
      <c r="D1780" s="169"/>
      <c r="E1780" s="187">
        <v>313</v>
      </c>
      <c r="F1780" s="231"/>
      <c r="G1780" s="198"/>
      <c r="H1780" s="158">
        <f t="shared" ref="H1780:J1780" si="1300">SUM(H1781:H1781)</f>
        <v>6435100</v>
      </c>
      <c r="I1780" s="158">
        <f t="shared" si="1300"/>
        <v>6873900</v>
      </c>
      <c r="J1780" s="158">
        <f t="shared" si="1300"/>
        <v>7036770</v>
      </c>
    </row>
    <row r="1781" spans="1:10" ht="15" x14ac:dyDescent="0.2">
      <c r="A1781" s="172" t="s">
        <v>674</v>
      </c>
      <c r="B1781" s="145" t="s">
        <v>680</v>
      </c>
      <c r="C1781" s="145">
        <v>43</v>
      </c>
      <c r="D1781" s="145" t="s">
        <v>699</v>
      </c>
      <c r="E1781" s="188">
        <v>3132</v>
      </c>
      <c r="F1781" s="229" t="s">
        <v>280</v>
      </c>
      <c r="G1781" s="206"/>
      <c r="H1781" s="223">
        <v>6435100</v>
      </c>
      <c r="I1781" s="223">
        <v>6873900</v>
      </c>
      <c r="J1781" s="223">
        <v>7036770</v>
      </c>
    </row>
    <row r="1782" spans="1:10" s="224" customFormat="1" x14ac:dyDescent="0.2">
      <c r="A1782" s="390" t="s">
        <v>674</v>
      </c>
      <c r="B1782" s="303" t="s">
        <v>680</v>
      </c>
      <c r="C1782" s="286">
        <v>43</v>
      </c>
      <c r="D1782" s="286"/>
      <c r="E1782" s="287">
        <v>32</v>
      </c>
      <c r="F1782" s="288"/>
      <c r="G1782" s="289"/>
      <c r="H1782" s="290">
        <f>H1783+H1787+H1793+H1803+H1805</f>
        <v>40859584</v>
      </c>
      <c r="I1782" s="290">
        <f>I1783+I1787+I1793+I1803+I1805</f>
        <v>35005333</v>
      </c>
      <c r="J1782" s="290">
        <f>J1783+J1787+J1793+J1803+J1805</f>
        <v>32687330</v>
      </c>
    </row>
    <row r="1783" spans="1:10" s="224" customFormat="1" x14ac:dyDescent="0.2">
      <c r="A1783" s="170" t="s">
        <v>674</v>
      </c>
      <c r="B1783" s="169" t="s">
        <v>680</v>
      </c>
      <c r="C1783" s="169">
        <v>43</v>
      </c>
      <c r="D1783" s="169"/>
      <c r="E1783" s="187">
        <v>321</v>
      </c>
      <c r="F1783" s="231"/>
      <c r="G1783" s="198"/>
      <c r="H1783" s="158">
        <f>SUM(H1784:H1786)</f>
        <v>3994850</v>
      </c>
      <c r="I1783" s="158">
        <f>SUM(I1784:I1786)</f>
        <v>4040950</v>
      </c>
      <c r="J1783" s="158">
        <f>SUM(J1784:J1786)</f>
        <v>4040950</v>
      </c>
    </row>
    <row r="1784" spans="1:10" s="224" customFormat="1" ht="15" x14ac:dyDescent="0.2">
      <c r="A1784" s="172" t="s">
        <v>674</v>
      </c>
      <c r="B1784" s="145" t="s">
        <v>680</v>
      </c>
      <c r="C1784" s="145">
        <v>43</v>
      </c>
      <c r="D1784" s="145" t="s">
        <v>699</v>
      </c>
      <c r="E1784" s="188">
        <v>3211</v>
      </c>
      <c r="F1784" s="229" t="s">
        <v>110</v>
      </c>
      <c r="G1784" s="206"/>
      <c r="H1784" s="223">
        <v>2077100</v>
      </c>
      <c r="I1784" s="223">
        <v>1893700</v>
      </c>
      <c r="J1784" s="223">
        <v>1893700</v>
      </c>
    </row>
    <row r="1785" spans="1:10" s="224" customFormat="1" ht="30" x14ac:dyDescent="0.2">
      <c r="A1785" s="172" t="s">
        <v>674</v>
      </c>
      <c r="B1785" s="145" t="s">
        <v>680</v>
      </c>
      <c r="C1785" s="145">
        <v>43</v>
      </c>
      <c r="D1785" s="145" t="s">
        <v>699</v>
      </c>
      <c r="E1785" s="188">
        <v>3212</v>
      </c>
      <c r="F1785" s="229" t="s">
        <v>111</v>
      </c>
      <c r="G1785" s="206"/>
      <c r="H1785" s="223">
        <v>1100000</v>
      </c>
      <c r="I1785" s="223">
        <v>1100000</v>
      </c>
      <c r="J1785" s="223">
        <v>1100000</v>
      </c>
    </row>
    <row r="1786" spans="1:10" ht="15" x14ac:dyDescent="0.2">
      <c r="A1786" s="172" t="s">
        <v>674</v>
      </c>
      <c r="B1786" s="145" t="s">
        <v>680</v>
      </c>
      <c r="C1786" s="145">
        <v>43</v>
      </c>
      <c r="D1786" s="145" t="s">
        <v>699</v>
      </c>
      <c r="E1786" s="188">
        <v>3213</v>
      </c>
      <c r="F1786" s="229" t="s">
        <v>112</v>
      </c>
      <c r="G1786" s="206"/>
      <c r="H1786" s="223">
        <v>817750</v>
      </c>
      <c r="I1786" s="223">
        <v>1047250</v>
      </c>
      <c r="J1786" s="223">
        <v>1047250</v>
      </c>
    </row>
    <row r="1787" spans="1:10" s="224" customFormat="1" x14ac:dyDescent="0.2">
      <c r="A1787" s="170" t="s">
        <v>674</v>
      </c>
      <c r="B1787" s="169" t="s">
        <v>680</v>
      </c>
      <c r="C1787" s="169">
        <v>43</v>
      </c>
      <c r="D1787" s="169"/>
      <c r="E1787" s="187">
        <v>322</v>
      </c>
      <c r="F1787" s="231"/>
      <c r="G1787" s="198"/>
      <c r="H1787" s="158">
        <f t="shared" ref="H1787" si="1301">SUM(H1788:H1792)</f>
        <v>2845825</v>
      </c>
      <c r="I1787" s="158">
        <f t="shared" ref="I1787" si="1302">SUM(I1788:I1792)</f>
        <v>2607625</v>
      </c>
      <c r="J1787" s="158">
        <f t="shared" ref="J1787" si="1303">SUM(J1788:J1792)</f>
        <v>2682625</v>
      </c>
    </row>
    <row r="1788" spans="1:10" s="224" customFormat="1" ht="15" x14ac:dyDescent="0.2">
      <c r="A1788" s="172" t="s">
        <v>674</v>
      </c>
      <c r="B1788" s="145" t="s">
        <v>680</v>
      </c>
      <c r="C1788" s="145">
        <v>43</v>
      </c>
      <c r="D1788" s="145" t="s">
        <v>699</v>
      </c>
      <c r="E1788" s="188">
        <v>3221</v>
      </c>
      <c r="F1788" s="229" t="s">
        <v>146</v>
      </c>
      <c r="G1788" s="206"/>
      <c r="H1788" s="223">
        <v>765250</v>
      </c>
      <c r="I1788" s="223">
        <v>535750</v>
      </c>
      <c r="J1788" s="223">
        <v>535750</v>
      </c>
    </row>
    <row r="1789" spans="1:10" s="224" customFormat="1" ht="15" x14ac:dyDescent="0.2">
      <c r="A1789" s="172" t="s">
        <v>674</v>
      </c>
      <c r="B1789" s="145" t="s">
        <v>680</v>
      </c>
      <c r="C1789" s="145">
        <v>43</v>
      </c>
      <c r="D1789" s="145" t="s">
        <v>699</v>
      </c>
      <c r="E1789" s="188">
        <v>3223</v>
      </c>
      <c r="F1789" s="229" t="s">
        <v>115</v>
      </c>
      <c r="G1789" s="206"/>
      <c r="H1789" s="223">
        <v>1957000</v>
      </c>
      <c r="I1789" s="223">
        <v>1957000</v>
      </c>
      <c r="J1789" s="223">
        <v>1957000</v>
      </c>
    </row>
    <row r="1790" spans="1:10" s="224" customFormat="1" ht="30" x14ac:dyDescent="0.2">
      <c r="A1790" s="172" t="s">
        <v>674</v>
      </c>
      <c r="B1790" s="145" t="s">
        <v>680</v>
      </c>
      <c r="C1790" s="145">
        <v>43</v>
      </c>
      <c r="D1790" s="145" t="s">
        <v>699</v>
      </c>
      <c r="E1790" s="188">
        <v>3224</v>
      </c>
      <c r="F1790" s="229" t="s">
        <v>144</v>
      </c>
      <c r="G1790" s="206"/>
      <c r="H1790" s="223">
        <v>3000</v>
      </c>
      <c r="I1790" s="223">
        <v>10000</v>
      </c>
      <c r="J1790" s="223">
        <v>10000</v>
      </c>
    </row>
    <row r="1791" spans="1:10" ht="15" x14ac:dyDescent="0.2">
      <c r="A1791" s="172" t="s">
        <v>674</v>
      </c>
      <c r="B1791" s="145" t="s">
        <v>680</v>
      </c>
      <c r="C1791" s="145">
        <v>43</v>
      </c>
      <c r="D1791" s="145" t="s">
        <v>699</v>
      </c>
      <c r="E1791" s="188">
        <v>3225</v>
      </c>
      <c r="F1791" s="229" t="s">
        <v>151</v>
      </c>
      <c r="G1791" s="206"/>
      <c r="H1791" s="223">
        <v>115575</v>
      </c>
      <c r="I1791" s="223">
        <v>104875</v>
      </c>
      <c r="J1791" s="223">
        <v>104875</v>
      </c>
    </row>
    <row r="1792" spans="1:10" s="224" customFormat="1" ht="15" x14ac:dyDescent="0.2">
      <c r="A1792" s="172" t="s">
        <v>674</v>
      </c>
      <c r="B1792" s="145" t="s">
        <v>680</v>
      </c>
      <c r="C1792" s="145">
        <v>43</v>
      </c>
      <c r="D1792" s="145" t="s">
        <v>699</v>
      </c>
      <c r="E1792" s="188">
        <v>3227</v>
      </c>
      <c r="F1792" s="229" t="s">
        <v>235</v>
      </c>
      <c r="G1792" s="206"/>
      <c r="H1792" s="223">
        <v>5000</v>
      </c>
      <c r="I1792" s="223">
        <v>0</v>
      </c>
      <c r="J1792" s="223">
        <v>75000</v>
      </c>
    </row>
    <row r="1793" spans="1:10" s="224" customFormat="1" x14ac:dyDescent="0.2">
      <c r="A1793" s="170" t="s">
        <v>674</v>
      </c>
      <c r="B1793" s="169" t="s">
        <v>680</v>
      </c>
      <c r="C1793" s="169">
        <v>43</v>
      </c>
      <c r="D1793" s="169"/>
      <c r="E1793" s="187">
        <v>323</v>
      </c>
      <c r="F1793" s="231"/>
      <c r="G1793" s="198"/>
      <c r="H1793" s="158">
        <f t="shared" ref="H1793" si="1304">SUM(H1794:H1802)</f>
        <v>31707684</v>
      </c>
      <c r="I1793" s="158">
        <f t="shared" ref="I1793" si="1305">SUM(I1794:I1802)</f>
        <v>26338508</v>
      </c>
      <c r="J1793" s="158">
        <f t="shared" ref="J1793" si="1306">SUM(J1794:J1802)</f>
        <v>24253630</v>
      </c>
    </row>
    <row r="1794" spans="1:10" s="224" customFormat="1" ht="15" x14ac:dyDescent="0.2">
      <c r="A1794" s="172" t="s">
        <v>674</v>
      </c>
      <c r="B1794" s="145" t="s">
        <v>680</v>
      </c>
      <c r="C1794" s="145">
        <v>43</v>
      </c>
      <c r="D1794" s="145" t="s">
        <v>699</v>
      </c>
      <c r="E1794" s="188">
        <v>3231</v>
      </c>
      <c r="F1794" s="229" t="s">
        <v>117</v>
      </c>
      <c r="G1794" s="206"/>
      <c r="H1794" s="223">
        <v>1673125</v>
      </c>
      <c r="I1794" s="223">
        <v>1636583</v>
      </c>
      <c r="J1794" s="223">
        <v>1789600</v>
      </c>
    </row>
    <row r="1795" spans="1:10" s="224" customFormat="1" ht="15" x14ac:dyDescent="0.2">
      <c r="A1795" s="172" t="s">
        <v>674</v>
      </c>
      <c r="B1795" s="145" t="s">
        <v>680</v>
      </c>
      <c r="C1795" s="145">
        <v>43</v>
      </c>
      <c r="D1795" s="145" t="s">
        <v>699</v>
      </c>
      <c r="E1795" s="188">
        <v>3232</v>
      </c>
      <c r="F1795" s="229" t="s">
        <v>118</v>
      </c>
      <c r="G1795" s="206"/>
      <c r="H1795" s="223">
        <v>3130250</v>
      </c>
      <c r="I1795" s="223">
        <v>2459375</v>
      </c>
      <c r="J1795" s="223">
        <v>1765250</v>
      </c>
    </row>
    <row r="1796" spans="1:10" s="224" customFormat="1" ht="15" x14ac:dyDescent="0.2">
      <c r="A1796" s="172" t="s">
        <v>674</v>
      </c>
      <c r="B1796" s="145" t="s">
        <v>680</v>
      </c>
      <c r="C1796" s="145">
        <v>43</v>
      </c>
      <c r="D1796" s="145" t="s">
        <v>699</v>
      </c>
      <c r="E1796" s="188">
        <v>3233</v>
      </c>
      <c r="F1796" s="229" t="s">
        <v>119</v>
      </c>
      <c r="G1796" s="206"/>
      <c r="H1796" s="223">
        <v>796075</v>
      </c>
      <c r="I1796" s="223">
        <v>894063</v>
      </c>
      <c r="J1796" s="223">
        <v>840000</v>
      </c>
    </row>
    <row r="1797" spans="1:10" s="224" customFormat="1" ht="15" x14ac:dyDescent="0.2">
      <c r="A1797" s="172" t="s">
        <v>674</v>
      </c>
      <c r="B1797" s="145" t="s">
        <v>680</v>
      </c>
      <c r="C1797" s="145">
        <v>43</v>
      </c>
      <c r="D1797" s="145" t="s">
        <v>699</v>
      </c>
      <c r="E1797" s="188">
        <v>3234</v>
      </c>
      <c r="F1797" s="229" t="s">
        <v>120</v>
      </c>
      <c r="G1797" s="206"/>
      <c r="H1797" s="223">
        <v>461000</v>
      </c>
      <c r="I1797" s="223">
        <v>447000</v>
      </c>
      <c r="J1797" s="223">
        <v>447000</v>
      </c>
    </row>
    <row r="1798" spans="1:10" s="224" customFormat="1" ht="15" x14ac:dyDescent="0.2">
      <c r="A1798" s="172" t="s">
        <v>674</v>
      </c>
      <c r="B1798" s="145" t="s">
        <v>680</v>
      </c>
      <c r="C1798" s="145">
        <v>43</v>
      </c>
      <c r="D1798" s="145" t="s">
        <v>699</v>
      </c>
      <c r="E1798" s="188">
        <v>3235</v>
      </c>
      <c r="F1798" s="229" t="s">
        <v>42</v>
      </c>
      <c r="G1798" s="206"/>
      <c r="H1798" s="223">
        <v>11315050</v>
      </c>
      <c r="I1798" s="223">
        <v>10612194</v>
      </c>
      <c r="J1798" s="223">
        <v>10014075</v>
      </c>
    </row>
    <row r="1799" spans="1:10" s="224" customFormat="1" ht="15" x14ac:dyDescent="0.2">
      <c r="A1799" s="172" t="s">
        <v>674</v>
      </c>
      <c r="B1799" s="145" t="s">
        <v>680</v>
      </c>
      <c r="C1799" s="145">
        <v>43</v>
      </c>
      <c r="D1799" s="145" t="s">
        <v>699</v>
      </c>
      <c r="E1799" s="188">
        <v>3236</v>
      </c>
      <c r="F1799" s="229" t="s">
        <v>121</v>
      </c>
      <c r="G1799" s="206"/>
      <c r="H1799" s="223">
        <v>316972</v>
      </c>
      <c r="I1799" s="223">
        <v>316970</v>
      </c>
      <c r="J1799" s="223">
        <v>238830</v>
      </c>
    </row>
    <row r="1800" spans="1:10" s="224" customFormat="1" ht="15" x14ac:dyDescent="0.2">
      <c r="A1800" s="172" t="s">
        <v>674</v>
      </c>
      <c r="B1800" s="145" t="s">
        <v>680</v>
      </c>
      <c r="C1800" s="145">
        <v>43</v>
      </c>
      <c r="D1800" s="145" t="s">
        <v>699</v>
      </c>
      <c r="E1800" s="188">
        <v>3237</v>
      </c>
      <c r="F1800" s="229" t="s">
        <v>36</v>
      </c>
      <c r="G1800" s="206"/>
      <c r="H1800" s="223">
        <v>5561750</v>
      </c>
      <c r="I1800" s="223">
        <v>2196198</v>
      </c>
      <c r="J1800" s="223">
        <v>1461250</v>
      </c>
    </row>
    <row r="1801" spans="1:10" ht="15" x14ac:dyDescent="0.2">
      <c r="A1801" s="172" t="s">
        <v>674</v>
      </c>
      <c r="B1801" s="145" t="s">
        <v>680</v>
      </c>
      <c r="C1801" s="145">
        <v>43</v>
      </c>
      <c r="D1801" s="145" t="s">
        <v>699</v>
      </c>
      <c r="E1801" s="188">
        <v>3238</v>
      </c>
      <c r="F1801" s="229" t="s">
        <v>122</v>
      </c>
      <c r="G1801" s="206"/>
      <c r="H1801" s="223">
        <v>4550312</v>
      </c>
      <c r="I1801" s="223">
        <v>5442500</v>
      </c>
      <c r="J1801" s="223">
        <v>5384500</v>
      </c>
    </row>
    <row r="1802" spans="1:10" s="224" customFormat="1" ht="15" x14ac:dyDescent="0.2">
      <c r="A1802" s="172" t="s">
        <v>674</v>
      </c>
      <c r="B1802" s="145" t="s">
        <v>680</v>
      </c>
      <c r="C1802" s="145">
        <v>43</v>
      </c>
      <c r="D1802" s="145" t="s">
        <v>699</v>
      </c>
      <c r="E1802" s="188">
        <v>3239</v>
      </c>
      <c r="F1802" s="229" t="s">
        <v>41</v>
      </c>
      <c r="G1802" s="206"/>
      <c r="H1802" s="223">
        <v>3903150</v>
      </c>
      <c r="I1802" s="223">
        <v>2333625</v>
      </c>
      <c r="J1802" s="223">
        <v>2313125</v>
      </c>
    </row>
    <row r="1803" spans="1:10" x14ac:dyDescent="0.2">
      <c r="A1803" s="170" t="s">
        <v>674</v>
      </c>
      <c r="B1803" s="169" t="s">
        <v>680</v>
      </c>
      <c r="C1803" s="169">
        <v>43</v>
      </c>
      <c r="D1803" s="169"/>
      <c r="E1803" s="187">
        <v>324</v>
      </c>
      <c r="F1803" s="231"/>
      <c r="G1803" s="198"/>
      <c r="H1803" s="158">
        <f t="shared" ref="H1803:J1803" si="1307">H1804</f>
        <v>47500</v>
      </c>
      <c r="I1803" s="158">
        <f t="shared" si="1307"/>
        <v>5000</v>
      </c>
      <c r="J1803" s="158">
        <f t="shared" si="1307"/>
        <v>5000</v>
      </c>
    </row>
    <row r="1804" spans="1:10" s="224" customFormat="1" ht="30" x14ac:dyDescent="0.2">
      <c r="A1804" s="172" t="s">
        <v>674</v>
      </c>
      <c r="B1804" s="145" t="s">
        <v>680</v>
      </c>
      <c r="C1804" s="145">
        <v>43</v>
      </c>
      <c r="D1804" s="145" t="s">
        <v>699</v>
      </c>
      <c r="E1804" s="188">
        <v>3241</v>
      </c>
      <c r="F1804" s="229" t="s">
        <v>238</v>
      </c>
      <c r="G1804" s="206"/>
      <c r="H1804" s="223">
        <v>47500</v>
      </c>
      <c r="I1804" s="223">
        <v>5000</v>
      </c>
      <c r="J1804" s="223">
        <v>5000</v>
      </c>
    </row>
    <row r="1805" spans="1:10" s="224" customFormat="1" x14ac:dyDescent="0.2">
      <c r="A1805" s="170" t="s">
        <v>674</v>
      </c>
      <c r="B1805" s="169" t="s">
        <v>680</v>
      </c>
      <c r="C1805" s="169">
        <v>43</v>
      </c>
      <c r="D1805" s="169"/>
      <c r="E1805" s="187">
        <v>329</v>
      </c>
      <c r="F1805" s="231"/>
      <c r="G1805" s="198"/>
      <c r="H1805" s="158">
        <f t="shared" ref="H1805" si="1308">SUM(H1806:H1812)</f>
        <v>2263725</v>
      </c>
      <c r="I1805" s="158">
        <f t="shared" ref="I1805" si="1309">SUM(I1806:I1812)</f>
        <v>2013250</v>
      </c>
      <c r="J1805" s="158">
        <f t="shared" ref="J1805" si="1310">SUM(J1806:J1812)</f>
        <v>1705125</v>
      </c>
    </row>
    <row r="1806" spans="1:10" s="224" customFormat="1" ht="30" x14ac:dyDescent="0.2">
      <c r="A1806" s="172" t="s">
        <v>674</v>
      </c>
      <c r="B1806" s="145" t="s">
        <v>680</v>
      </c>
      <c r="C1806" s="145">
        <v>43</v>
      </c>
      <c r="D1806" s="145" t="s">
        <v>699</v>
      </c>
      <c r="E1806" s="188">
        <v>3291</v>
      </c>
      <c r="F1806" s="229" t="s">
        <v>152</v>
      </c>
      <c r="G1806" s="206"/>
      <c r="H1806" s="223">
        <v>52000</v>
      </c>
      <c r="I1806" s="223">
        <v>52000</v>
      </c>
      <c r="J1806" s="223">
        <v>52000</v>
      </c>
    </row>
    <row r="1807" spans="1:10" s="224" customFormat="1" ht="15" x14ac:dyDescent="0.2">
      <c r="A1807" s="172" t="s">
        <v>674</v>
      </c>
      <c r="B1807" s="145" t="s">
        <v>680</v>
      </c>
      <c r="C1807" s="145">
        <v>43</v>
      </c>
      <c r="D1807" s="145" t="s">
        <v>699</v>
      </c>
      <c r="E1807" s="188">
        <v>3292</v>
      </c>
      <c r="F1807" s="229" t="s">
        <v>123</v>
      </c>
      <c r="G1807" s="206"/>
      <c r="H1807" s="223">
        <v>916250</v>
      </c>
      <c r="I1807" s="223">
        <v>903750</v>
      </c>
      <c r="J1807" s="223">
        <v>903750</v>
      </c>
    </row>
    <row r="1808" spans="1:10" s="224" customFormat="1" ht="15" x14ac:dyDescent="0.2">
      <c r="A1808" s="172" t="s">
        <v>674</v>
      </c>
      <c r="B1808" s="145" t="s">
        <v>680</v>
      </c>
      <c r="C1808" s="145">
        <v>43</v>
      </c>
      <c r="D1808" s="145" t="s">
        <v>699</v>
      </c>
      <c r="E1808" s="188">
        <v>3293</v>
      </c>
      <c r="F1808" s="229" t="s">
        <v>124</v>
      </c>
      <c r="G1808" s="206"/>
      <c r="H1808" s="223">
        <v>713725</v>
      </c>
      <c r="I1808" s="223">
        <v>653250</v>
      </c>
      <c r="J1808" s="223">
        <v>373875</v>
      </c>
    </row>
    <row r="1809" spans="1:10" s="224" customFormat="1" ht="15" x14ac:dyDescent="0.2">
      <c r="A1809" s="172" t="s">
        <v>674</v>
      </c>
      <c r="B1809" s="145" t="s">
        <v>680</v>
      </c>
      <c r="C1809" s="145">
        <v>43</v>
      </c>
      <c r="D1809" s="145" t="s">
        <v>699</v>
      </c>
      <c r="E1809" s="188">
        <v>3294</v>
      </c>
      <c r="F1809" s="229" t="s">
        <v>611</v>
      </c>
      <c r="G1809" s="206"/>
      <c r="H1809" s="223">
        <v>247500</v>
      </c>
      <c r="I1809" s="223">
        <v>170000</v>
      </c>
      <c r="J1809" s="223">
        <v>141250</v>
      </c>
    </row>
    <row r="1810" spans="1:10" s="224" customFormat="1" ht="15" x14ac:dyDescent="0.2">
      <c r="A1810" s="172" t="s">
        <v>674</v>
      </c>
      <c r="B1810" s="145" t="s">
        <v>680</v>
      </c>
      <c r="C1810" s="145">
        <v>43</v>
      </c>
      <c r="D1810" s="145" t="s">
        <v>699</v>
      </c>
      <c r="E1810" s="188">
        <v>3295</v>
      </c>
      <c r="F1810" s="227" t="s">
        <v>237</v>
      </c>
      <c r="G1810" s="221"/>
      <c r="H1810" s="223">
        <v>174250</v>
      </c>
      <c r="I1810" s="223">
        <v>174250</v>
      </c>
      <c r="J1810" s="223">
        <v>174250</v>
      </c>
    </row>
    <row r="1811" spans="1:10" ht="15" x14ac:dyDescent="0.2">
      <c r="A1811" s="172" t="s">
        <v>674</v>
      </c>
      <c r="B1811" s="145" t="s">
        <v>680</v>
      </c>
      <c r="C1811" s="145">
        <v>43</v>
      </c>
      <c r="D1811" s="145" t="s">
        <v>699</v>
      </c>
      <c r="E1811" s="188">
        <v>3296</v>
      </c>
      <c r="F1811" s="229" t="s">
        <v>612</v>
      </c>
      <c r="G1811" s="206"/>
      <c r="H1811" s="223">
        <v>150000</v>
      </c>
      <c r="I1811" s="223">
        <v>50000</v>
      </c>
      <c r="J1811" s="223">
        <v>50000</v>
      </c>
    </row>
    <row r="1812" spans="1:10" ht="15" x14ac:dyDescent="0.2">
      <c r="A1812" s="172" t="s">
        <v>674</v>
      </c>
      <c r="B1812" s="145" t="s">
        <v>680</v>
      </c>
      <c r="C1812" s="145">
        <v>43</v>
      </c>
      <c r="D1812" s="145" t="s">
        <v>699</v>
      </c>
      <c r="E1812" s="188">
        <v>3299</v>
      </c>
      <c r="F1812" s="229" t="s">
        <v>125</v>
      </c>
      <c r="G1812" s="206"/>
      <c r="H1812" s="223">
        <v>10000</v>
      </c>
      <c r="I1812" s="223">
        <v>10000</v>
      </c>
      <c r="J1812" s="223">
        <v>10000</v>
      </c>
    </row>
    <row r="1813" spans="1:10" s="224" customFormat="1" x14ac:dyDescent="0.2">
      <c r="A1813" s="390" t="s">
        <v>674</v>
      </c>
      <c r="B1813" s="303" t="s">
        <v>680</v>
      </c>
      <c r="C1813" s="286">
        <v>43</v>
      </c>
      <c r="D1813" s="286"/>
      <c r="E1813" s="287">
        <v>34</v>
      </c>
      <c r="F1813" s="288"/>
      <c r="G1813" s="289"/>
      <c r="H1813" s="290">
        <f t="shared" ref="H1813:J1813" si="1311">H1814</f>
        <v>170051</v>
      </c>
      <c r="I1813" s="290">
        <f t="shared" si="1311"/>
        <v>170049</v>
      </c>
      <c r="J1813" s="290">
        <f t="shared" si="1311"/>
        <v>170050</v>
      </c>
    </row>
    <row r="1814" spans="1:10" s="224" customFormat="1" x14ac:dyDescent="0.2">
      <c r="A1814" s="170" t="s">
        <v>674</v>
      </c>
      <c r="B1814" s="169" t="s">
        <v>680</v>
      </c>
      <c r="C1814" s="169">
        <v>43</v>
      </c>
      <c r="D1814" s="169"/>
      <c r="E1814" s="187">
        <v>343</v>
      </c>
      <c r="F1814" s="231"/>
      <c r="G1814" s="198"/>
      <c r="H1814" s="158">
        <f t="shared" ref="H1814" si="1312">SUM(H1815:H1818)</f>
        <v>170051</v>
      </c>
      <c r="I1814" s="158">
        <f t="shared" ref="I1814" si="1313">SUM(I1815:I1818)</f>
        <v>170049</v>
      </c>
      <c r="J1814" s="158">
        <f t="shared" ref="J1814" si="1314">SUM(J1815:J1818)</f>
        <v>170050</v>
      </c>
    </row>
    <row r="1815" spans="1:10" s="224" customFormat="1" ht="15" x14ac:dyDescent="0.2">
      <c r="A1815" s="172" t="s">
        <v>674</v>
      </c>
      <c r="B1815" s="145" t="s">
        <v>680</v>
      </c>
      <c r="C1815" s="145">
        <v>43</v>
      </c>
      <c r="D1815" s="145" t="s">
        <v>699</v>
      </c>
      <c r="E1815" s="188">
        <v>3431</v>
      </c>
      <c r="F1815" s="229" t="s">
        <v>153</v>
      </c>
      <c r="G1815" s="206"/>
      <c r="H1815" s="223">
        <v>93751</v>
      </c>
      <c r="I1815" s="223">
        <v>93749</v>
      </c>
      <c r="J1815" s="223">
        <v>93750</v>
      </c>
    </row>
    <row r="1816" spans="1:10" s="224" customFormat="1" ht="30" x14ac:dyDescent="0.2">
      <c r="A1816" s="172" t="s">
        <v>674</v>
      </c>
      <c r="B1816" s="145" t="s">
        <v>680</v>
      </c>
      <c r="C1816" s="145">
        <v>43</v>
      </c>
      <c r="D1816" s="145" t="s">
        <v>699</v>
      </c>
      <c r="E1816" s="188">
        <v>3432</v>
      </c>
      <c r="F1816" s="229" t="s">
        <v>641</v>
      </c>
      <c r="G1816" s="206"/>
      <c r="H1816" s="223">
        <v>58800</v>
      </c>
      <c r="I1816" s="223">
        <v>58800</v>
      </c>
      <c r="J1816" s="223">
        <v>58800</v>
      </c>
    </row>
    <row r="1817" spans="1:10" ht="15" x14ac:dyDescent="0.2">
      <c r="A1817" s="172" t="s">
        <v>674</v>
      </c>
      <c r="B1817" s="145" t="s">
        <v>680</v>
      </c>
      <c r="C1817" s="145">
        <v>43</v>
      </c>
      <c r="D1817" s="145" t="s">
        <v>699</v>
      </c>
      <c r="E1817" s="188">
        <v>3433</v>
      </c>
      <c r="F1817" s="229" t="s">
        <v>126</v>
      </c>
      <c r="G1817" s="206"/>
      <c r="H1817" s="223">
        <v>5000</v>
      </c>
      <c r="I1817" s="223">
        <v>5000</v>
      </c>
      <c r="J1817" s="223">
        <v>5000</v>
      </c>
    </row>
    <row r="1818" spans="1:10" ht="15" x14ac:dyDescent="0.2">
      <c r="A1818" s="172" t="s">
        <v>674</v>
      </c>
      <c r="B1818" s="145" t="s">
        <v>680</v>
      </c>
      <c r="C1818" s="145">
        <v>43</v>
      </c>
      <c r="D1818" s="145" t="s">
        <v>699</v>
      </c>
      <c r="E1818" s="188">
        <v>3434</v>
      </c>
      <c r="F1818" s="229" t="s">
        <v>127</v>
      </c>
      <c r="G1818" s="206"/>
      <c r="H1818" s="223">
        <v>12500</v>
      </c>
      <c r="I1818" s="223">
        <v>12500</v>
      </c>
      <c r="J1818" s="223">
        <v>12500</v>
      </c>
    </row>
    <row r="1819" spans="1:10" s="224" customFormat="1" x14ac:dyDescent="0.2">
      <c r="A1819" s="390" t="s">
        <v>674</v>
      </c>
      <c r="B1819" s="303" t="s">
        <v>680</v>
      </c>
      <c r="C1819" s="286">
        <v>43</v>
      </c>
      <c r="D1819" s="286"/>
      <c r="E1819" s="287">
        <v>37</v>
      </c>
      <c r="F1819" s="288"/>
      <c r="G1819" s="289"/>
      <c r="H1819" s="290">
        <f t="shared" ref="H1819:J1820" si="1315">H1820</f>
        <v>187500</v>
      </c>
      <c r="I1819" s="290">
        <f t="shared" si="1315"/>
        <v>187500</v>
      </c>
      <c r="J1819" s="290">
        <f t="shared" si="1315"/>
        <v>187500</v>
      </c>
    </row>
    <row r="1820" spans="1:10" x14ac:dyDescent="0.2">
      <c r="A1820" s="170" t="s">
        <v>674</v>
      </c>
      <c r="B1820" s="169" t="s">
        <v>680</v>
      </c>
      <c r="C1820" s="169">
        <v>43</v>
      </c>
      <c r="D1820" s="169"/>
      <c r="E1820" s="187">
        <v>372</v>
      </c>
      <c r="F1820" s="231"/>
      <c r="G1820" s="198"/>
      <c r="H1820" s="158">
        <f t="shared" si="1315"/>
        <v>187500</v>
      </c>
      <c r="I1820" s="158">
        <f t="shared" si="1315"/>
        <v>187500</v>
      </c>
      <c r="J1820" s="158">
        <f t="shared" si="1315"/>
        <v>187500</v>
      </c>
    </row>
    <row r="1821" spans="1:10" ht="15" x14ac:dyDescent="0.2">
      <c r="A1821" s="172" t="s">
        <v>674</v>
      </c>
      <c r="B1821" s="145" t="s">
        <v>680</v>
      </c>
      <c r="C1821" s="145">
        <v>43</v>
      </c>
      <c r="D1821" s="145" t="s">
        <v>699</v>
      </c>
      <c r="E1821" s="188">
        <v>3721</v>
      </c>
      <c r="F1821" s="229" t="s">
        <v>149</v>
      </c>
      <c r="G1821" s="206"/>
      <c r="H1821" s="223">
        <v>187500</v>
      </c>
      <c r="I1821" s="223">
        <v>187500</v>
      </c>
      <c r="J1821" s="223">
        <v>187500</v>
      </c>
    </row>
    <row r="1822" spans="1:10" s="224" customFormat="1" x14ac:dyDescent="0.2">
      <c r="A1822" s="390" t="s">
        <v>674</v>
      </c>
      <c r="B1822" s="303" t="s">
        <v>680</v>
      </c>
      <c r="C1822" s="286">
        <v>43</v>
      </c>
      <c r="D1822" s="286"/>
      <c r="E1822" s="287">
        <v>38</v>
      </c>
      <c r="F1822" s="288"/>
      <c r="G1822" s="289"/>
      <c r="H1822" s="290">
        <f>H1823</f>
        <v>63750</v>
      </c>
      <c r="I1822" s="290">
        <f t="shared" ref="I1822:J1822" si="1316">I1823</f>
        <v>63750</v>
      </c>
      <c r="J1822" s="290">
        <f t="shared" si="1316"/>
        <v>63750</v>
      </c>
    </row>
    <row r="1823" spans="1:10" s="224" customFormat="1" x14ac:dyDescent="0.2">
      <c r="A1823" s="170" t="s">
        <v>674</v>
      </c>
      <c r="B1823" s="169" t="s">
        <v>680</v>
      </c>
      <c r="C1823" s="169">
        <v>43</v>
      </c>
      <c r="D1823" s="169"/>
      <c r="E1823" s="187">
        <v>383</v>
      </c>
      <c r="F1823" s="231"/>
      <c r="G1823" s="198"/>
      <c r="H1823" s="158">
        <f>SUM(H1824:H1826)</f>
        <v>63750</v>
      </c>
      <c r="I1823" s="158">
        <f>SUM(I1824:I1826)</f>
        <v>63750</v>
      </c>
      <c r="J1823" s="158">
        <f>SUM(J1824:J1826)</f>
        <v>63750</v>
      </c>
    </row>
    <row r="1824" spans="1:10" s="224" customFormat="1" ht="15" x14ac:dyDescent="0.2">
      <c r="A1824" s="172" t="s">
        <v>674</v>
      </c>
      <c r="B1824" s="145" t="s">
        <v>680</v>
      </c>
      <c r="C1824" s="145">
        <v>43</v>
      </c>
      <c r="D1824" s="145" t="s">
        <v>699</v>
      </c>
      <c r="E1824" s="188">
        <v>3831</v>
      </c>
      <c r="F1824" s="229" t="s">
        <v>295</v>
      </c>
      <c r="G1824" s="206"/>
      <c r="H1824" s="223">
        <v>37500</v>
      </c>
      <c r="I1824" s="223">
        <v>37500</v>
      </c>
      <c r="J1824" s="223">
        <v>37500</v>
      </c>
    </row>
    <row r="1825" spans="1:10" s="224" customFormat="1" ht="15" x14ac:dyDescent="0.2">
      <c r="A1825" s="172" t="s">
        <v>674</v>
      </c>
      <c r="B1825" s="145" t="s">
        <v>680</v>
      </c>
      <c r="C1825" s="145">
        <v>43</v>
      </c>
      <c r="D1825" s="145" t="s">
        <v>699</v>
      </c>
      <c r="E1825" s="188">
        <v>3833</v>
      </c>
      <c r="F1825" s="229" t="s">
        <v>621</v>
      </c>
      <c r="G1825" s="206"/>
      <c r="H1825" s="223">
        <v>10000</v>
      </c>
      <c r="I1825" s="223">
        <v>10000</v>
      </c>
      <c r="J1825" s="223">
        <v>10000</v>
      </c>
    </row>
    <row r="1826" spans="1:10" ht="15" x14ac:dyDescent="0.2">
      <c r="A1826" s="172" t="s">
        <v>674</v>
      </c>
      <c r="B1826" s="145" t="s">
        <v>680</v>
      </c>
      <c r="C1826" s="145">
        <v>43</v>
      </c>
      <c r="D1826" s="145" t="s">
        <v>699</v>
      </c>
      <c r="E1826" s="188">
        <v>3834</v>
      </c>
      <c r="F1826" s="229" t="s">
        <v>790</v>
      </c>
      <c r="G1826" s="206"/>
      <c r="H1826" s="223">
        <v>16250</v>
      </c>
      <c r="I1826" s="223">
        <v>16250</v>
      </c>
      <c r="J1826" s="223">
        <v>16250</v>
      </c>
    </row>
    <row r="1827" spans="1:10" s="224" customFormat="1" x14ac:dyDescent="0.2">
      <c r="A1827" s="390" t="s">
        <v>674</v>
      </c>
      <c r="B1827" s="303" t="s">
        <v>680</v>
      </c>
      <c r="C1827" s="286">
        <v>43</v>
      </c>
      <c r="D1827" s="286"/>
      <c r="E1827" s="287">
        <v>41</v>
      </c>
      <c r="F1827" s="288"/>
      <c r="G1827" s="289"/>
      <c r="H1827" s="290">
        <f t="shared" ref="H1827" si="1317">H1828+H1830</f>
        <v>687500</v>
      </c>
      <c r="I1827" s="290">
        <f t="shared" ref="I1827" si="1318">I1828+I1830</f>
        <v>37500</v>
      </c>
      <c r="J1827" s="290">
        <f t="shared" ref="J1827" si="1319">J1828+J1830</f>
        <v>0</v>
      </c>
    </row>
    <row r="1828" spans="1:10" x14ac:dyDescent="0.2">
      <c r="A1828" s="170" t="s">
        <v>674</v>
      </c>
      <c r="B1828" s="169" t="s">
        <v>680</v>
      </c>
      <c r="C1828" s="169">
        <v>43</v>
      </c>
      <c r="D1828" s="169"/>
      <c r="E1828" s="187">
        <v>411</v>
      </c>
      <c r="F1828" s="231"/>
      <c r="G1828" s="198"/>
      <c r="H1828" s="158">
        <f t="shared" ref="H1828:J1828" si="1320">H1829</f>
        <v>250000</v>
      </c>
      <c r="I1828" s="158">
        <f t="shared" si="1320"/>
        <v>0</v>
      </c>
      <c r="J1828" s="158">
        <f t="shared" si="1320"/>
        <v>0</v>
      </c>
    </row>
    <row r="1829" spans="1:10" s="224" customFormat="1" ht="15" x14ac:dyDescent="0.2">
      <c r="A1829" s="172" t="s">
        <v>674</v>
      </c>
      <c r="B1829" s="145" t="s">
        <v>680</v>
      </c>
      <c r="C1829" s="145">
        <v>43</v>
      </c>
      <c r="D1829" s="145" t="s">
        <v>699</v>
      </c>
      <c r="E1829" s="188">
        <v>4111</v>
      </c>
      <c r="F1829" s="229" t="s">
        <v>401</v>
      </c>
      <c r="G1829" s="205"/>
      <c r="H1829" s="222">
        <v>250000</v>
      </c>
      <c r="I1829" s="222">
        <v>0</v>
      </c>
      <c r="J1829" s="222">
        <v>0</v>
      </c>
    </row>
    <row r="1830" spans="1:10" s="224" customFormat="1" x14ac:dyDescent="0.2">
      <c r="A1830" s="170" t="s">
        <v>674</v>
      </c>
      <c r="B1830" s="169" t="s">
        <v>680</v>
      </c>
      <c r="C1830" s="169">
        <v>43</v>
      </c>
      <c r="D1830" s="169"/>
      <c r="E1830" s="187">
        <v>412</v>
      </c>
      <c r="F1830" s="231"/>
      <c r="G1830" s="198"/>
      <c r="H1830" s="158">
        <f>H1831+H1832</f>
        <v>437500</v>
      </c>
      <c r="I1830" s="158">
        <f>I1831+I1832</f>
        <v>37500</v>
      </c>
      <c r="J1830" s="158">
        <f>J1831+J1832</f>
        <v>0</v>
      </c>
    </row>
    <row r="1831" spans="1:10" ht="15" x14ac:dyDescent="0.2">
      <c r="A1831" s="172" t="s">
        <v>674</v>
      </c>
      <c r="B1831" s="145" t="s">
        <v>680</v>
      </c>
      <c r="C1831" s="145">
        <v>43</v>
      </c>
      <c r="D1831" s="145" t="s">
        <v>699</v>
      </c>
      <c r="E1831" s="188">
        <v>4123</v>
      </c>
      <c r="F1831" s="229" t="s">
        <v>133</v>
      </c>
      <c r="G1831" s="205"/>
      <c r="H1831" s="222">
        <v>37500</v>
      </c>
      <c r="I1831" s="222">
        <v>37500</v>
      </c>
      <c r="J1831" s="222">
        <v>0</v>
      </c>
    </row>
    <row r="1832" spans="1:10" ht="15" x14ac:dyDescent="0.2">
      <c r="A1832" s="172" t="s">
        <v>674</v>
      </c>
      <c r="B1832" s="145" t="s">
        <v>680</v>
      </c>
      <c r="C1832" s="145">
        <v>43</v>
      </c>
      <c r="D1832" s="145" t="s">
        <v>699</v>
      </c>
      <c r="E1832" s="188">
        <v>4124</v>
      </c>
      <c r="F1832" s="229" t="s">
        <v>752</v>
      </c>
      <c r="G1832" s="205"/>
      <c r="H1832" s="222">
        <v>400000</v>
      </c>
      <c r="I1832" s="222">
        <v>0</v>
      </c>
      <c r="J1832" s="222">
        <v>0</v>
      </c>
    </row>
    <row r="1833" spans="1:10" s="224" customFormat="1" x14ac:dyDescent="0.2">
      <c r="A1833" s="390" t="s">
        <v>674</v>
      </c>
      <c r="B1833" s="303" t="s">
        <v>680</v>
      </c>
      <c r="C1833" s="286">
        <v>43</v>
      </c>
      <c r="D1833" s="286"/>
      <c r="E1833" s="287">
        <v>42</v>
      </c>
      <c r="F1833" s="288"/>
      <c r="G1833" s="289"/>
      <c r="H1833" s="290">
        <f t="shared" ref="H1833" si="1321">H1834+H1836+H1843+H1841</f>
        <v>10274750</v>
      </c>
      <c r="I1833" s="290">
        <f t="shared" ref="I1833" si="1322">I1834+I1836+I1843+I1841</f>
        <v>6175750</v>
      </c>
      <c r="J1833" s="290">
        <f t="shared" ref="J1833" si="1323">J1834+J1836+J1843+J1841</f>
        <v>4774200</v>
      </c>
    </row>
    <row r="1834" spans="1:10" x14ac:dyDescent="0.2">
      <c r="A1834" s="170" t="s">
        <v>674</v>
      </c>
      <c r="B1834" s="169" t="s">
        <v>680</v>
      </c>
      <c r="C1834" s="169">
        <v>43</v>
      </c>
      <c r="D1834" s="169"/>
      <c r="E1834" s="187">
        <v>421</v>
      </c>
      <c r="F1834" s="231"/>
      <c r="G1834" s="198"/>
      <c r="H1834" s="158">
        <f t="shared" ref="H1834:J1834" si="1324">H1835</f>
        <v>830900</v>
      </c>
      <c r="I1834" s="158">
        <f t="shared" si="1324"/>
        <v>0</v>
      </c>
      <c r="J1834" s="158">
        <f t="shared" si="1324"/>
        <v>0</v>
      </c>
    </row>
    <row r="1835" spans="1:10" s="224" customFormat="1" ht="15" x14ac:dyDescent="0.2">
      <c r="A1835" s="172" t="s">
        <v>674</v>
      </c>
      <c r="B1835" s="145" t="s">
        <v>680</v>
      </c>
      <c r="C1835" s="145">
        <v>43</v>
      </c>
      <c r="D1835" s="145" t="s">
        <v>699</v>
      </c>
      <c r="E1835" s="188">
        <v>4212</v>
      </c>
      <c r="F1835" s="229" t="s">
        <v>701</v>
      </c>
      <c r="G1835" s="206"/>
      <c r="H1835" s="223">
        <v>830900</v>
      </c>
      <c r="I1835" s="223">
        <v>0</v>
      </c>
      <c r="J1835" s="223">
        <v>0</v>
      </c>
    </row>
    <row r="1836" spans="1:10" x14ac:dyDescent="0.2">
      <c r="A1836" s="170" t="s">
        <v>674</v>
      </c>
      <c r="B1836" s="169" t="s">
        <v>680</v>
      </c>
      <c r="C1836" s="169">
        <v>43</v>
      </c>
      <c r="D1836" s="169"/>
      <c r="E1836" s="187">
        <v>422</v>
      </c>
      <c r="F1836" s="231"/>
      <c r="G1836" s="198"/>
      <c r="H1836" s="158">
        <f t="shared" ref="H1836" si="1325">SUM(H1837:H1840)</f>
        <v>3903850</v>
      </c>
      <c r="I1836" s="158">
        <f t="shared" ref="I1836" si="1326">SUM(I1837:I1840)</f>
        <v>3533750</v>
      </c>
      <c r="J1836" s="158">
        <f t="shared" ref="J1836" si="1327">SUM(J1837:J1840)</f>
        <v>3507450</v>
      </c>
    </row>
    <row r="1837" spans="1:10" ht="15" x14ac:dyDescent="0.2">
      <c r="A1837" s="172" t="s">
        <v>674</v>
      </c>
      <c r="B1837" s="145" t="s">
        <v>680</v>
      </c>
      <c r="C1837" s="145">
        <v>43</v>
      </c>
      <c r="D1837" s="145" t="s">
        <v>699</v>
      </c>
      <c r="E1837" s="188">
        <v>4221</v>
      </c>
      <c r="F1837" s="229" t="s">
        <v>129</v>
      </c>
      <c r="G1837" s="206"/>
      <c r="H1837" s="222">
        <v>1743750</v>
      </c>
      <c r="I1837" s="222">
        <v>1203750</v>
      </c>
      <c r="J1837" s="222">
        <v>791250</v>
      </c>
    </row>
    <row r="1838" spans="1:10" ht="15" x14ac:dyDescent="0.2">
      <c r="A1838" s="172" t="s">
        <v>674</v>
      </c>
      <c r="B1838" s="145" t="s">
        <v>680</v>
      </c>
      <c r="C1838" s="145">
        <v>43</v>
      </c>
      <c r="D1838" s="145" t="s">
        <v>699</v>
      </c>
      <c r="E1838" s="188">
        <v>4222</v>
      </c>
      <c r="F1838" s="229" t="s">
        <v>130</v>
      </c>
      <c r="G1838" s="189"/>
      <c r="H1838" s="223">
        <v>298700</v>
      </c>
      <c r="I1838" s="223">
        <v>112500</v>
      </c>
      <c r="J1838" s="223">
        <v>498700</v>
      </c>
    </row>
    <row r="1839" spans="1:10" ht="15" x14ac:dyDescent="0.2">
      <c r="A1839" s="172" t="s">
        <v>674</v>
      </c>
      <c r="B1839" s="145" t="s">
        <v>680</v>
      </c>
      <c r="C1839" s="145">
        <v>43</v>
      </c>
      <c r="D1839" s="145" t="s">
        <v>699</v>
      </c>
      <c r="E1839" s="188">
        <v>4223</v>
      </c>
      <c r="F1839" s="229" t="s">
        <v>131</v>
      </c>
      <c r="G1839" s="189"/>
      <c r="H1839" s="223">
        <v>171900</v>
      </c>
      <c r="I1839" s="223">
        <v>17500</v>
      </c>
      <c r="J1839" s="223">
        <v>17500</v>
      </c>
    </row>
    <row r="1840" spans="1:10" ht="15" x14ac:dyDescent="0.2">
      <c r="A1840" s="172" t="s">
        <v>674</v>
      </c>
      <c r="B1840" s="145" t="s">
        <v>680</v>
      </c>
      <c r="C1840" s="145">
        <v>43</v>
      </c>
      <c r="D1840" s="145" t="s">
        <v>699</v>
      </c>
      <c r="E1840" s="188">
        <v>4225</v>
      </c>
      <c r="F1840" s="229" t="s">
        <v>134</v>
      </c>
      <c r="G1840" s="189"/>
      <c r="H1840" s="223">
        <v>1689500</v>
      </c>
      <c r="I1840" s="223">
        <v>2200000</v>
      </c>
      <c r="J1840" s="223">
        <v>2200000</v>
      </c>
    </row>
    <row r="1841" spans="1:10" x14ac:dyDescent="0.2">
      <c r="A1841" s="170" t="s">
        <v>674</v>
      </c>
      <c r="B1841" s="169" t="s">
        <v>680</v>
      </c>
      <c r="C1841" s="169">
        <v>43</v>
      </c>
      <c r="D1841" s="169"/>
      <c r="E1841" s="187">
        <v>423</v>
      </c>
      <c r="F1841" s="231"/>
      <c r="G1841" s="198"/>
      <c r="H1841" s="158">
        <f t="shared" ref="H1841:J1841" si="1328">H1842</f>
        <v>0</v>
      </c>
      <c r="I1841" s="158">
        <f t="shared" si="1328"/>
        <v>1250000</v>
      </c>
      <c r="J1841" s="158">
        <f t="shared" si="1328"/>
        <v>0</v>
      </c>
    </row>
    <row r="1842" spans="1:10" ht="15" x14ac:dyDescent="0.2">
      <c r="A1842" s="172" t="s">
        <v>674</v>
      </c>
      <c r="B1842" s="145" t="s">
        <v>680</v>
      </c>
      <c r="C1842" s="145">
        <v>43</v>
      </c>
      <c r="D1842" s="145" t="s">
        <v>699</v>
      </c>
      <c r="E1842" s="188">
        <v>4231</v>
      </c>
      <c r="F1842" s="229" t="s">
        <v>128</v>
      </c>
      <c r="G1842" s="189"/>
      <c r="H1842" s="223">
        <v>0</v>
      </c>
      <c r="I1842" s="223">
        <v>1250000</v>
      </c>
      <c r="J1842" s="223">
        <v>0</v>
      </c>
    </row>
    <row r="1843" spans="1:10" x14ac:dyDescent="0.2">
      <c r="A1843" s="170" t="s">
        <v>674</v>
      </c>
      <c r="B1843" s="169" t="s">
        <v>680</v>
      </c>
      <c r="C1843" s="169">
        <v>43</v>
      </c>
      <c r="D1843" s="169"/>
      <c r="E1843" s="187">
        <v>426</v>
      </c>
      <c r="F1843" s="231"/>
      <c r="G1843" s="198"/>
      <c r="H1843" s="158">
        <f t="shared" ref="H1843:J1843" si="1329">SUM(H1844:H1844)</f>
        <v>5540000</v>
      </c>
      <c r="I1843" s="158">
        <f t="shared" si="1329"/>
        <v>1392000</v>
      </c>
      <c r="J1843" s="158">
        <f t="shared" si="1329"/>
        <v>1266750</v>
      </c>
    </row>
    <row r="1844" spans="1:10" ht="15" x14ac:dyDescent="0.2">
      <c r="A1844" s="172" t="s">
        <v>674</v>
      </c>
      <c r="B1844" s="145" t="s">
        <v>680</v>
      </c>
      <c r="C1844" s="145">
        <v>43</v>
      </c>
      <c r="D1844" s="145" t="s">
        <v>699</v>
      </c>
      <c r="E1844" s="188">
        <v>4262</v>
      </c>
      <c r="F1844" s="229" t="s">
        <v>135</v>
      </c>
      <c r="G1844" s="189"/>
      <c r="H1844" s="223">
        <v>5540000</v>
      </c>
      <c r="I1844" s="223">
        <v>1392000</v>
      </c>
      <c r="J1844" s="223">
        <v>1266750</v>
      </c>
    </row>
    <row r="1845" spans="1:10" x14ac:dyDescent="0.2">
      <c r="A1845" s="390" t="s">
        <v>674</v>
      </c>
      <c r="B1845" s="303" t="s">
        <v>680</v>
      </c>
      <c r="C1845" s="286">
        <v>43</v>
      </c>
      <c r="D1845" s="286"/>
      <c r="E1845" s="287">
        <v>45</v>
      </c>
      <c r="F1845" s="288"/>
      <c r="G1845" s="289"/>
      <c r="H1845" s="290">
        <f t="shared" ref="H1845" si="1330">H1850+H1846+H1848</f>
        <v>3417000</v>
      </c>
      <c r="I1845" s="290">
        <f t="shared" ref="I1845" si="1331">I1850+I1846+I1848</f>
        <v>3616250</v>
      </c>
      <c r="J1845" s="290">
        <f t="shared" ref="J1845" si="1332">J1850+J1846+J1848</f>
        <v>2952500</v>
      </c>
    </row>
    <row r="1846" spans="1:10" x14ac:dyDescent="0.2">
      <c r="A1846" s="170" t="s">
        <v>674</v>
      </c>
      <c r="B1846" s="169" t="s">
        <v>680</v>
      </c>
      <c r="C1846" s="169">
        <v>43</v>
      </c>
      <c r="D1846" s="169"/>
      <c r="E1846" s="187">
        <v>452</v>
      </c>
      <c r="F1846" s="231"/>
      <c r="G1846" s="198"/>
      <c r="H1846" s="158">
        <f t="shared" ref="H1846:J1846" si="1333">H1847</f>
        <v>75000</v>
      </c>
      <c r="I1846" s="158">
        <f t="shared" si="1333"/>
        <v>100000</v>
      </c>
      <c r="J1846" s="158">
        <f t="shared" si="1333"/>
        <v>100000</v>
      </c>
    </row>
    <row r="1847" spans="1:10" ht="15" x14ac:dyDescent="0.2">
      <c r="A1847" s="172" t="s">
        <v>674</v>
      </c>
      <c r="B1847" s="145" t="s">
        <v>680</v>
      </c>
      <c r="C1847" s="145">
        <v>43</v>
      </c>
      <c r="D1847" s="145" t="s">
        <v>699</v>
      </c>
      <c r="E1847" s="188">
        <v>4521</v>
      </c>
      <c r="F1847" s="229" t="s">
        <v>137</v>
      </c>
      <c r="G1847" s="189"/>
      <c r="H1847" s="223">
        <v>75000</v>
      </c>
      <c r="I1847" s="223">
        <v>100000</v>
      </c>
      <c r="J1847" s="223">
        <v>100000</v>
      </c>
    </row>
    <row r="1848" spans="1:10" x14ac:dyDescent="0.2">
      <c r="A1848" s="170" t="s">
        <v>674</v>
      </c>
      <c r="B1848" s="169" t="s">
        <v>680</v>
      </c>
      <c r="C1848" s="169">
        <v>43</v>
      </c>
      <c r="D1848" s="169"/>
      <c r="E1848" s="187">
        <v>453</v>
      </c>
      <c r="F1848" s="231"/>
      <c r="G1848" s="198"/>
      <c r="H1848" s="158">
        <f t="shared" ref="H1848:J1848" si="1334">H1849</f>
        <v>0</v>
      </c>
      <c r="I1848" s="158">
        <f t="shared" si="1334"/>
        <v>500000</v>
      </c>
      <c r="J1848" s="158">
        <f t="shared" si="1334"/>
        <v>0</v>
      </c>
    </row>
    <row r="1849" spans="1:10" ht="15" x14ac:dyDescent="0.2">
      <c r="A1849" s="172" t="s">
        <v>674</v>
      </c>
      <c r="B1849" s="145" t="s">
        <v>680</v>
      </c>
      <c r="C1849" s="145">
        <v>43</v>
      </c>
      <c r="D1849" s="145" t="s">
        <v>699</v>
      </c>
      <c r="E1849" s="188">
        <v>4531</v>
      </c>
      <c r="F1849" s="229" t="s">
        <v>145</v>
      </c>
      <c r="G1849" s="189"/>
      <c r="H1849" s="223">
        <v>0</v>
      </c>
      <c r="I1849" s="223">
        <v>500000</v>
      </c>
      <c r="J1849" s="223">
        <v>0</v>
      </c>
    </row>
    <row r="1850" spans="1:10" x14ac:dyDescent="0.2">
      <c r="A1850" s="170" t="s">
        <v>674</v>
      </c>
      <c r="B1850" s="169" t="s">
        <v>680</v>
      </c>
      <c r="C1850" s="169">
        <v>43</v>
      </c>
      <c r="D1850" s="169"/>
      <c r="E1850" s="187">
        <v>454</v>
      </c>
      <c r="F1850" s="231"/>
      <c r="G1850" s="198"/>
      <c r="H1850" s="158">
        <f t="shared" ref="H1850:J1850" si="1335">H1851</f>
        <v>3342000</v>
      </c>
      <c r="I1850" s="158">
        <f t="shared" si="1335"/>
        <v>3016250</v>
      </c>
      <c r="J1850" s="158">
        <f t="shared" si="1335"/>
        <v>2852500</v>
      </c>
    </row>
    <row r="1851" spans="1:10" ht="30" x14ac:dyDescent="0.2">
      <c r="A1851" s="172" t="s">
        <v>674</v>
      </c>
      <c r="B1851" s="145" t="s">
        <v>680</v>
      </c>
      <c r="C1851" s="145">
        <v>43</v>
      </c>
      <c r="D1851" s="145" t="s">
        <v>699</v>
      </c>
      <c r="E1851" s="188">
        <v>4541</v>
      </c>
      <c r="F1851" s="229" t="s">
        <v>796</v>
      </c>
      <c r="G1851" s="189"/>
      <c r="H1851" s="223">
        <v>3342000</v>
      </c>
      <c r="I1851" s="223">
        <v>3016250</v>
      </c>
      <c r="J1851" s="223">
        <v>2852500</v>
      </c>
    </row>
    <row r="1852" spans="1:10" x14ac:dyDescent="0.2">
      <c r="A1852" s="390" t="s">
        <v>674</v>
      </c>
      <c r="B1852" s="303" t="s">
        <v>680</v>
      </c>
      <c r="C1852" s="286">
        <v>51</v>
      </c>
      <c r="D1852" s="286"/>
      <c r="E1852" s="287">
        <v>32</v>
      </c>
      <c r="F1852" s="288"/>
      <c r="G1852" s="289"/>
      <c r="H1852" s="290">
        <f t="shared" ref="H1852:J1856" si="1336">H1853</f>
        <v>300000</v>
      </c>
      <c r="I1852" s="290">
        <f t="shared" si="1336"/>
        <v>300000</v>
      </c>
      <c r="J1852" s="290">
        <f t="shared" si="1336"/>
        <v>300000</v>
      </c>
    </row>
    <row r="1853" spans="1:10" x14ac:dyDescent="0.2">
      <c r="A1853" s="170" t="s">
        <v>674</v>
      </c>
      <c r="B1853" s="169" t="s">
        <v>680</v>
      </c>
      <c r="C1853" s="169">
        <v>51</v>
      </c>
      <c r="D1853" s="145"/>
      <c r="E1853" s="187">
        <v>321</v>
      </c>
      <c r="F1853" s="231"/>
      <c r="G1853" s="198"/>
      <c r="H1853" s="158">
        <f t="shared" si="1336"/>
        <v>300000</v>
      </c>
      <c r="I1853" s="158">
        <f t="shared" ref="I1853:J1856" si="1337">I1854</f>
        <v>300000</v>
      </c>
      <c r="J1853" s="158">
        <f t="shared" si="1337"/>
        <v>300000</v>
      </c>
    </row>
    <row r="1854" spans="1:10" ht="15" x14ac:dyDescent="0.2">
      <c r="A1854" s="172" t="s">
        <v>674</v>
      </c>
      <c r="B1854" s="145" t="s">
        <v>680</v>
      </c>
      <c r="C1854" s="145">
        <v>51</v>
      </c>
      <c r="D1854" s="145" t="s">
        <v>699</v>
      </c>
      <c r="E1854" s="188">
        <v>3211</v>
      </c>
      <c r="F1854" s="229" t="s">
        <v>110</v>
      </c>
      <c r="G1854" s="189"/>
      <c r="H1854" s="223">
        <v>300000</v>
      </c>
      <c r="I1854" s="223">
        <v>300000</v>
      </c>
      <c r="J1854" s="223">
        <v>300000</v>
      </c>
    </row>
    <row r="1855" spans="1:10" x14ac:dyDescent="0.2">
      <c r="A1855" s="390" t="s">
        <v>674</v>
      </c>
      <c r="B1855" s="303" t="s">
        <v>680</v>
      </c>
      <c r="C1855" s="286">
        <v>71</v>
      </c>
      <c r="D1855" s="286"/>
      <c r="E1855" s="287">
        <v>32</v>
      </c>
      <c r="F1855" s="288"/>
      <c r="G1855" s="289"/>
      <c r="H1855" s="290">
        <f t="shared" si="1336"/>
        <v>10000</v>
      </c>
      <c r="I1855" s="290">
        <f t="shared" si="1337"/>
        <v>110000</v>
      </c>
      <c r="J1855" s="290">
        <f t="shared" si="1337"/>
        <v>10000</v>
      </c>
    </row>
    <row r="1856" spans="1:10" s="152" customFormat="1" x14ac:dyDescent="0.2">
      <c r="A1856" s="170" t="s">
        <v>674</v>
      </c>
      <c r="B1856" s="169" t="s">
        <v>680</v>
      </c>
      <c r="C1856" s="169">
        <v>71</v>
      </c>
      <c r="D1856" s="145"/>
      <c r="E1856" s="187">
        <v>323</v>
      </c>
      <c r="F1856" s="231"/>
      <c r="G1856" s="198"/>
      <c r="H1856" s="158">
        <f t="shared" si="1336"/>
        <v>10000</v>
      </c>
      <c r="I1856" s="158">
        <f t="shared" si="1337"/>
        <v>110000</v>
      </c>
      <c r="J1856" s="158">
        <f t="shared" si="1337"/>
        <v>10000</v>
      </c>
    </row>
    <row r="1857" spans="1:10" s="179" customFormat="1" ht="15" x14ac:dyDescent="0.2">
      <c r="A1857" s="172" t="s">
        <v>674</v>
      </c>
      <c r="B1857" s="145" t="s">
        <v>680</v>
      </c>
      <c r="C1857" s="145">
        <v>71</v>
      </c>
      <c r="D1857" s="145" t="s">
        <v>699</v>
      </c>
      <c r="E1857" s="188">
        <v>3232</v>
      </c>
      <c r="F1857" s="229" t="s">
        <v>118</v>
      </c>
      <c r="G1857" s="189"/>
      <c r="H1857" s="223">
        <v>10000</v>
      </c>
      <c r="I1857" s="223">
        <v>110000</v>
      </c>
      <c r="J1857" s="223">
        <v>10000</v>
      </c>
    </row>
    <row r="1858" spans="1:10" s="152" customFormat="1" x14ac:dyDescent="0.2">
      <c r="A1858" s="401" t="s">
        <v>747</v>
      </c>
      <c r="B1858" s="431" t="s">
        <v>746</v>
      </c>
      <c r="C1858" s="431"/>
      <c r="D1858" s="431"/>
      <c r="E1858" s="431"/>
      <c r="F1858" s="431"/>
      <c r="G1858" s="201"/>
      <c r="H1858" s="150">
        <f>H1859+H2420+H2667+H2883+H3272+H3513+H3655+H3796+H4020+H4133</f>
        <v>1186427331</v>
      </c>
      <c r="I1858" s="150">
        <f>I1859+I2420+I2667+I2883+I3272+I3513+I3655+I3796+I4020+I4133</f>
        <v>869976931</v>
      </c>
      <c r="J1858" s="150">
        <f>J1859+J2420+J2667+J2883+J3272+J3513+J3655+J3796+J4020+J4133</f>
        <v>823634071</v>
      </c>
    </row>
    <row r="1859" spans="1:10" s="166" customFormat="1" x14ac:dyDescent="0.2">
      <c r="A1859" s="402">
        <v>51302</v>
      </c>
      <c r="B1859" s="439" t="s">
        <v>753</v>
      </c>
      <c r="C1859" s="439"/>
      <c r="D1859" s="439"/>
      <c r="E1859" s="439"/>
      <c r="F1859" s="234" t="s">
        <v>740</v>
      </c>
      <c r="G1859" s="180"/>
      <c r="H1859" s="151">
        <f>H1860+H1912+H1949+H1956+H1969+H1985+H2034+H2067+H2123+H2171+H2201+H2241+H2282+H2323+H2364+H2409+H2416</f>
        <v>399300200</v>
      </c>
      <c r="I1859" s="151">
        <f>I1860+I1912+I1949+I1956+I1969+I1985+I2034+I2067+I2123+I2171+I2201+I2241+I2282+I2323+I2364+I2409+I2416</f>
        <v>229615200</v>
      </c>
      <c r="J1859" s="151">
        <f>J1860+J1912+J1949+J1956+J1969+J1985+J2034+J2067+J2123+J2171+J2201+J2241+J2282+J2323+J2364+J2409+J2416</f>
        <v>278362000</v>
      </c>
    </row>
    <row r="1860" spans="1:10" s="167" customFormat="1" ht="67.5" x14ac:dyDescent="0.2">
      <c r="A1860" s="391">
        <v>51302</v>
      </c>
      <c r="B1860" s="297" t="s">
        <v>861</v>
      </c>
      <c r="C1860" s="297"/>
      <c r="D1860" s="297"/>
      <c r="E1860" s="298"/>
      <c r="F1860" s="300" t="s">
        <v>85</v>
      </c>
      <c r="G1860" s="301" t="s">
        <v>690</v>
      </c>
      <c r="H1860" s="302">
        <f>H1861+H1867+H1875+H1906</f>
        <v>28382800</v>
      </c>
      <c r="I1860" s="302">
        <f t="shared" ref="I1860:J1860" si="1338">I1861+I1867+I1875+I1906</f>
        <v>32583400</v>
      </c>
      <c r="J1860" s="302">
        <f t="shared" si="1338"/>
        <v>35757000</v>
      </c>
    </row>
    <row r="1861" spans="1:10" s="224" customFormat="1" x14ac:dyDescent="0.2">
      <c r="A1861" s="390">
        <v>51302</v>
      </c>
      <c r="B1861" s="303" t="s">
        <v>861</v>
      </c>
      <c r="C1861" s="286">
        <v>31</v>
      </c>
      <c r="D1861" s="286"/>
      <c r="E1861" s="287">
        <v>32</v>
      </c>
      <c r="F1861" s="288"/>
      <c r="G1861" s="289"/>
      <c r="H1861" s="290">
        <f t="shared" ref="H1861:J1861" si="1339">H1862+H1864</f>
        <v>3100000</v>
      </c>
      <c r="I1861" s="290">
        <f t="shared" si="1339"/>
        <v>3227000</v>
      </c>
      <c r="J1861" s="290">
        <f t="shared" si="1339"/>
        <v>3360000</v>
      </c>
    </row>
    <row r="1862" spans="1:10" s="167" customFormat="1" x14ac:dyDescent="0.2">
      <c r="A1862" s="325">
        <v>51302</v>
      </c>
      <c r="B1862" s="329" t="s">
        <v>861</v>
      </c>
      <c r="C1862" s="154">
        <v>31</v>
      </c>
      <c r="D1862" s="155"/>
      <c r="E1862" s="156">
        <v>322</v>
      </c>
      <c r="F1862" s="226"/>
      <c r="G1862" s="157"/>
      <c r="H1862" s="247">
        <f>SUM(H1863)</f>
        <v>2500000</v>
      </c>
      <c r="I1862" s="247">
        <f t="shared" ref="I1862:J1862" si="1340">SUM(I1863)</f>
        <v>2617000</v>
      </c>
      <c r="J1862" s="247">
        <f t="shared" si="1340"/>
        <v>2740000</v>
      </c>
    </row>
    <row r="1863" spans="1:10" s="224" customFormat="1" ht="15" x14ac:dyDescent="0.2">
      <c r="A1863" s="216">
        <v>51302</v>
      </c>
      <c r="B1863" s="214" t="s">
        <v>861</v>
      </c>
      <c r="C1863" s="218">
        <v>31</v>
      </c>
      <c r="D1863" s="216" t="s">
        <v>25</v>
      </c>
      <c r="E1863" s="220">
        <v>3223</v>
      </c>
      <c r="F1863" s="230" t="s">
        <v>115</v>
      </c>
      <c r="G1863" s="221"/>
      <c r="H1863" s="223">
        <v>2500000</v>
      </c>
      <c r="I1863" s="245">
        <v>2617000</v>
      </c>
      <c r="J1863" s="245">
        <v>2740000</v>
      </c>
    </row>
    <row r="1864" spans="1:10" s="224" customFormat="1" x14ac:dyDescent="0.2">
      <c r="A1864" s="325">
        <v>51302</v>
      </c>
      <c r="B1864" s="329" t="s">
        <v>861</v>
      </c>
      <c r="C1864" s="154">
        <v>31</v>
      </c>
      <c r="D1864" s="155"/>
      <c r="E1864" s="156">
        <v>323</v>
      </c>
      <c r="F1864" s="226"/>
      <c r="G1864" s="157"/>
      <c r="H1864" s="247">
        <f t="shared" ref="H1864:J1864" si="1341">SUM(H1865:H1866)</f>
        <v>600000</v>
      </c>
      <c r="I1864" s="247">
        <f t="shared" si="1341"/>
        <v>610000</v>
      </c>
      <c r="J1864" s="247">
        <f t="shared" si="1341"/>
        <v>620000</v>
      </c>
    </row>
    <row r="1865" spans="1:10" ht="15" x14ac:dyDescent="0.2">
      <c r="A1865" s="216">
        <v>51302</v>
      </c>
      <c r="B1865" s="214" t="s">
        <v>861</v>
      </c>
      <c r="C1865" s="218">
        <v>31</v>
      </c>
      <c r="D1865" s="216" t="s">
        <v>25</v>
      </c>
      <c r="E1865" s="220">
        <v>3234</v>
      </c>
      <c r="F1865" s="230" t="s">
        <v>120</v>
      </c>
      <c r="G1865" s="347"/>
      <c r="H1865" s="345">
        <v>390000</v>
      </c>
      <c r="I1865" s="245">
        <v>390000</v>
      </c>
      <c r="J1865" s="245">
        <v>390000</v>
      </c>
    </row>
    <row r="1866" spans="1:10" s="152" customFormat="1" x14ac:dyDescent="0.2">
      <c r="A1866" s="216">
        <v>51302</v>
      </c>
      <c r="B1866" s="214" t="s">
        <v>861</v>
      </c>
      <c r="C1866" s="218">
        <v>31</v>
      </c>
      <c r="D1866" s="216" t="s">
        <v>25</v>
      </c>
      <c r="E1866" s="220">
        <v>3239</v>
      </c>
      <c r="F1866" s="230" t="s">
        <v>41</v>
      </c>
      <c r="G1866" s="348"/>
      <c r="H1866" s="223">
        <v>210000</v>
      </c>
      <c r="I1866" s="245">
        <v>220000</v>
      </c>
      <c r="J1866" s="245">
        <v>230000</v>
      </c>
    </row>
    <row r="1867" spans="1:10" x14ac:dyDescent="0.2">
      <c r="A1867" s="335">
        <v>51302</v>
      </c>
      <c r="B1867" s="333" t="s">
        <v>861</v>
      </c>
      <c r="C1867" s="286">
        <v>43</v>
      </c>
      <c r="D1867" s="333"/>
      <c r="E1867" s="287">
        <v>31</v>
      </c>
      <c r="F1867" s="288"/>
      <c r="G1867" s="288"/>
      <c r="H1867" s="318">
        <f>H1868+H1871+H1873</f>
        <v>9319000</v>
      </c>
      <c r="I1867" s="318">
        <f t="shared" ref="I1867:J1867" si="1342">I1868+I1871+I1873</f>
        <v>10069000</v>
      </c>
      <c r="J1867" s="318">
        <f t="shared" si="1342"/>
        <v>11744000</v>
      </c>
    </row>
    <row r="1868" spans="1:10" s="224" customFormat="1" x14ac:dyDescent="0.2">
      <c r="A1868" s="325">
        <v>51302</v>
      </c>
      <c r="B1868" s="329" t="s">
        <v>861</v>
      </c>
      <c r="C1868" s="154">
        <v>43</v>
      </c>
      <c r="D1868" s="325"/>
      <c r="E1868" s="187">
        <v>311</v>
      </c>
      <c r="F1868" s="231"/>
      <c r="G1868" s="331"/>
      <c r="H1868" s="200">
        <f>H1869+H1870</f>
        <v>7244000</v>
      </c>
      <c r="I1868" s="200">
        <f t="shared" ref="I1868:J1868" si="1343">I1869+I1870</f>
        <v>8160000</v>
      </c>
      <c r="J1868" s="200">
        <f t="shared" si="1343"/>
        <v>9566000</v>
      </c>
    </row>
    <row r="1869" spans="1:10" s="152" customFormat="1" x14ac:dyDescent="0.2">
      <c r="A1869" s="216">
        <v>51302</v>
      </c>
      <c r="B1869" s="214" t="s">
        <v>861</v>
      </c>
      <c r="C1869" s="215">
        <v>43</v>
      </c>
      <c r="D1869" s="216" t="s">
        <v>25</v>
      </c>
      <c r="E1869" s="188">
        <v>3111</v>
      </c>
      <c r="F1869" s="229" t="s">
        <v>19</v>
      </c>
      <c r="G1869" s="209"/>
      <c r="H1869" s="334">
        <v>7174000</v>
      </c>
      <c r="I1869" s="334">
        <f>8160000-I1870</f>
        <v>8090000</v>
      </c>
      <c r="J1869" s="334">
        <f>9566000-J1870</f>
        <v>9496000</v>
      </c>
    </row>
    <row r="1870" spans="1:10" s="224" customFormat="1" ht="15" x14ac:dyDescent="0.2">
      <c r="A1870" s="216">
        <v>51302</v>
      </c>
      <c r="B1870" s="214" t="s">
        <v>861</v>
      </c>
      <c r="C1870" s="218">
        <v>43</v>
      </c>
      <c r="D1870" s="216" t="s">
        <v>25</v>
      </c>
      <c r="E1870" s="220">
        <v>3113</v>
      </c>
      <c r="F1870" s="230" t="s">
        <v>20</v>
      </c>
      <c r="G1870" s="221"/>
      <c r="H1870" s="344">
        <v>70000</v>
      </c>
      <c r="I1870" s="344">
        <v>70000</v>
      </c>
      <c r="J1870" s="344">
        <v>70000</v>
      </c>
    </row>
    <row r="1871" spans="1:10" s="152" customFormat="1" x14ac:dyDescent="0.2">
      <c r="A1871" s="325">
        <v>51302</v>
      </c>
      <c r="B1871" s="329" t="s">
        <v>861</v>
      </c>
      <c r="C1871" s="154">
        <v>43</v>
      </c>
      <c r="D1871" s="155"/>
      <c r="E1871" s="156">
        <v>312</v>
      </c>
      <c r="F1871" s="226"/>
      <c r="G1871" s="157"/>
      <c r="H1871" s="247">
        <f t="shared" ref="H1871:J1871" si="1344">SUM(H1872)</f>
        <v>900000</v>
      </c>
      <c r="I1871" s="247">
        <f t="shared" si="1344"/>
        <v>564000</v>
      </c>
      <c r="J1871" s="247">
        <f t="shared" si="1344"/>
        <v>600000</v>
      </c>
    </row>
    <row r="1872" spans="1:10" s="224" customFormat="1" ht="15" x14ac:dyDescent="0.2">
      <c r="A1872" s="216">
        <v>51302</v>
      </c>
      <c r="B1872" s="214" t="s">
        <v>861</v>
      </c>
      <c r="C1872" s="218">
        <v>43</v>
      </c>
      <c r="D1872" s="216" t="s">
        <v>25</v>
      </c>
      <c r="E1872" s="220">
        <v>3121</v>
      </c>
      <c r="F1872" s="230" t="s">
        <v>22</v>
      </c>
      <c r="G1872" s="221"/>
      <c r="H1872" s="223">
        <v>900000</v>
      </c>
      <c r="I1872" s="245">
        <f>600000-36000</f>
        <v>564000</v>
      </c>
      <c r="J1872" s="245">
        <v>600000</v>
      </c>
    </row>
    <row r="1873" spans="1:10" s="166" customFormat="1" x14ac:dyDescent="0.2">
      <c r="A1873" s="325">
        <v>51302</v>
      </c>
      <c r="B1873" s="329" t="s">
        <v>861</v>
      </c>
      <c r="C1873" s="154">
        <v>43</v>
      </c>
      <c r="D1873" s="155"/>
      <c r="E1873" s="156">
        <v>313</v>
      </c>
      <c r="F1873" s="226"/>
      <c r="G1873" s="346"/>
      <c r="H1873" s="247">
        <f>H1874</f>
        <v>1175000</v>
      </c>
      <c r="I1873" s="247">
        <f t="shared" ref="I1873:J1873" si="1345">I1874</f>
        <v>1345000</v>
      </c>
      <c r="J1873" s="247">
        <f t="shared" si="1345"/>
        <v>1578000</v>
      </c>
    </row>
    <row r="1874" spans="1:10" s="152" customFormat="1" x14ac:dyDescent="0.2">
      <c r="A1874" s="216">
        <v>51302</v>
      </c>
      <c r="B1874" s="214" t="s">
        <v>861</v>
      </c>
      <c r="C1874" s="218">
        <v>43</v>
      </c>
      <c r="D1874" s="216" t="s">
        <v>25</v>
      </c>
      <c r="E1874" s="220">
        <v>3132</v>
      </c>
      <c r="F1874" s="230" t="s">
        <v>280</v>
      </c>
      <c r="G1874" s="221"/>
      <c r="H1874" s="223">
        <v>1175000</v>
      </c>
      <c r="I1874" s="223">
        <v>1345000</v>
      </c>
      <c r="J1874" s="223">
        <v>1578000</v>
      </c>
    </row>
    <row r="1875" spans="1:10" s="224" customFormat="1" x14ac:dyDescent="0.2">
      <c r="A1875" s="390">
        <v>51302</v>
      </c>
      <c r="B1875" s="303" t="s">
        <v>861</v>
      </c>
      <c r="C1875" s="286">
        <v>43</v>
      </c>
      <c r="D1875" s="286"/>
      <c r="E1875" s="287">
        <v>32</v>
      </c>
      <c r="F1875" s="288"/>
      <c r="G1875" s="289"/>
      <c r="H1875" s="290">
        <f>H1876+H1881+H1887+H1896+H1898</f>
        <v>13163800</v>
      </c>
      <c r="I1875" s="290">
        <f>I1876+I1881+I1887+I1896+I1898</f>
        <v>16287400</v>
      </c>
      <c r="J1875" s="290">
        <f>J1876+J1881+J1887+J1896+J1898</f>
        <v>17453000</v>
      </c>
    </row>
    <row r="1876" spans="1:10" s="224" customFormat="1" x14ac:dyDescent="0.2">
      <c r="A1876" s="325">
        <v>51302</v>
      </c>
      <c r="B1876" s="329" t="s">
        <v>861</v>
      </c>
      <c r="C1876" s="154">
        <v>43</v>
      </c>
      <c r="D1876" s="155"/>
      <c r="E1876" s="156">
        <v>321</v>
      </c>
      <c r="F1876" s="226"/>
      <c r="G1876" s="157"/>
      <c r="H1876" s="247">
        <f t="shared" ref="H1876:J1876" si="1346">SUM(H1877:H1880)</f>
        <v>689600</v>
      </c>
      <c r="I1876" s="247">
        <f t="shared" si="1346"/>
        <v>682000</v>
      </c>
      <c r="J1876" s="247">
        <f t="shared" si="1346"/>
        <v>868000</v>
      </c>
    </row>
    <row r="1877" spans="1:10" s="224" customFormat="1" ht="15" x14ac:dyDescent="0.2">
      <c r="A1877" s="216">
        <v>51302</v>
      </c>
      <c r="B1877" s="214" t="s">
        <v>861</v>
      </c>
      <c r="C1877" s="218">
        <v>43</v>
      </c>
      <c r="D1877" s="216" t="s">
        <v>25</v>
      </c>
      <c r="E1877" s="220">
        <v>3211</v>
      </c>
      <c r="F1877" s="230" t="s">
        <v>110</v>
      </c>
      <c r="G1877" s="221"/>
      <c r="H1877" s="223">
        <v>371000</v>
      </c>
      <c r="I1877" s="223">
        <v>357000</v>
      </c>
      <c r="J1877" s="223">
        <v>498000</v>
      </c>
    </row>
    <row r="1878" spans="1:10" s="224" customFormat="1" ht="30" x14ac:dyDescent="0.2">
      <c r="A1878" s="216">
        <v>51302</v>
      </c>
      <c r="B1878" s="214" t="s">
        <v>861</v>
      </c>
      <c r="C1878" s="218">
        <v>43</v>
      </c>
      <c r="D1878" s="216" t="s">
        <v>25</v>
      </c>
      <c r="E1878" s="220">
        <v>3212</v>
      </c>
      <c r="F1878" s="230" t="s">
        <v>111</v>
      </c>
      <c r="G1878" s="221"/>
      <c r="H1878" s="223">
        <f>220000-24000-7400</f>
        <v>188600</v>
      </c>
      <c r="I1878" s="245">
        <v>206500</v>
      </c>
      <c r="J1878" s="245">
        <v>230000</v>
      </c>
    </row>
    <row r="1879" spans="1:10" s="167" customFormat="1" x14ac:dyDescent="0.2">
      <c r="A1879" s="216">
        <v>51302</v>
      </c>
      <c r="B1879" s="214" t="s">
        <v>861</v>
      </c>
      <c r="C1879" s="218">
        <v>43</v>
      </c>
      <c r="D1879" s="216" t="s">
        <v>25</v>
      </c>
      <c r="E1879" s="220">
        <v>3213</v>
      </c>
      <c r="F1879" s="230" t="s">
        <v>112</v>
      </c>
      <c r="G1879" s="221"/>
      <c r="H1879" s="223">
        <v>129000</v>
      </c>
      <c r="I1879" s="245">
        <f>134000-16500</f>
        <v>117500</v>
      </c>
      <c r="J1879" s="245">
        <v>139000</v>
      </c>
    </row>
    <row r="1880" spans="1:10" s="224" customFormat="1" ht="15" x14ac:dyDescent="0.2">
      <c r="A1880" s="216">
        <v>51302</v>
      </c>
      <c r="B1880" s="214" t="s">
        <v>861</v>
      </c>
      <c r="C1880" s="218">
        <v>43</v>
      </c>
      <c r="D1880" s="216" t="s">
        <v>25</v>
      </c>
      <c r="E1880" s="220">
        <v>3214</v>
      </c>
      <c r="F1880" s="230" t="s">
        <v>234</v>
      </c>
      <c r="G1880" s="221"/>
      <c r="H1880" s="345">
        <v>1000</v>
      </c>
      <c r="I1880" s="245">
        <v>1000</v>
      </c>
      <c r="J1880" s="245">
        <v>1000</v>
      </c>
    </row>
    <row r="1881" spans="1:10" s="224" customFormat="1" x14ac:dyDescent="0.2">
      <c r="A1881" s="325">
        <v>51302</v>
      </c>
      <c r="B1881" s="329" t="s">
        <v>861</v>
      </c>
      <c r="C1881" s="154">
        <v>43</v>
      </c>
      <c r="D1881" s="155"/>
      <c r="E1881" s="156">
        <v>322</v>
      </c>
      <c r="F1881" s="226"/>
      <c r="G1881" s="157"/>
      <c r="H1881" s="247">
        <f t="shared" ref="H1881:J1881" si="1347">SUM(H1882:H1886)</f>
        <v>290200</v>
      </c>
      <c r="I1881" s="247">
        <f t="shared" si="1347"/>
        <v>307400</v>
      </c>
      <c r="J1881" s="247">
        <f t="shared" si="1347"/>
        <v>477000</v>
      </c>
    </row>
    <row r="1882" spans="1:10" s="224" customFormat="1" ht="15" x14ac:dyDescent="0.2">
      <c r="A1882" s="216">
        <v>51302</v>
      </c>
      <c r="B1882" s="214" t="s">
        <v>861</v>
      </c>
      <c r="C1882" s="218">
        <v>43</v>
      </c>
      <c r="D1882" s="216" t="s">
        <v>25</v>
      </c>
      <c r="E1882" s="220">
        <v>3221</v>
      </c>
      <c r="F1882" s="230" t="s">
        <v>146</v>
      </c>
      <c r="G1882" s="221"/>
      <c r="H1882" s="223">
        <v>90000</v>
      </c>
      <c r="I1882" s="245">
        <v>115200</v>
      </c>
      <c r="J1882" s="245">
        <v>265000</v>
      </c>
    </row>
    <row r="1883" spans="1:10" s="224" customFormat="1" ht="15" x14ac:dyDescent="0.2">
      <c r="A1883" s="216">
        <v>51302</v>
      </c>
      <c r="B1883" s="214" t="s">
        <v>861</v>
      </c>
      <c r="C1883" s="218">
        <v>43</v>
      </c>
      <c r="D1883" s="216" t="s">
        <v>25</v>
      </c>
      <c r="E1883" s="220">
        <v>3223</v>
      </c>
      <c r="F1883" s="230" t="s">
        <v>115</v>
      </c>
      <c r="G1883" s="221"/>
      <c r="H1883" s="223">
        <v>95200</v>
      </c>
      <c r="I1883" s="245">
        <v>83200</v>
      </c>
      <c r="J1883" s="245">
        <v>100000</v>
      </c>
    </row>
    <row r="1884" spans="1:10" s="224" customFormat="1" ht="30" x14ac:dyDescent="0.2">
      <c r="A1884" s="216">
        <v>51302</v>
      </c>
      <c r="B1884" s="214" t="s">
        <v>861</v>
      </c>
      <c r="C1884" s="218">
        <v>43</v>
      </c>
      <c r="D1884" s="216" t="s">
        <v>25</v>
      </c>
      <c r="E1884" s="220">
        <v>3224</v>
      </c>
      <c r="F1884" s="230" t="s">
        <v>144</v>
      </c>
      <c r="G1884" s="221"/>
      <c r="H1884" s="223">
        <v>50000</v>
      </c>
      <c r="I1884" s="245">
        <v>52000</v>
      </c>
      <c r="J1884" s="245">
        <v>53000</v>
      </c>
    </row>
    <row r="1885" spans="1:10" s="167" customFormat="1" x14ac:dyDescent="0.2">
      <c r="A1885" s="216">
        <v>51302</v>
      </c>
      <c r="B1885" s="214" t="s">
        <v>861</v>
      </c>
      <c r="C1885" s="218">
        <v>43</v>
      </c>
      <c r="D1885" s="216" t="s">
        <v>25</v>
      </c>
      <c r="E1885" s="220">
        <v>3225</v>
      </c>
      <c r="F1885" s="230" t="s">
        <v>151</v>
      </c>
      <c r="G1885" s="221"/>
      <c r="H1885" s="223">
        <v>25000</v>
      </c>
      <c r="I1885" s="245">
        <v>26000</v>
      </c>
      <c r="J1885" s="245">
        <v>27000</v>
      </c>
    </row>
    <row r="1886" spans="1:10" s="224" customFormat="1" ht="15" x14ac:dyDescent="0.2">
      <c r="A1886" s="216">
        <v>51302</v>
      </c>
      <c r="B1886" s="214" t="s">
        <v>861</v>
      </c>
      <c r="C1886" s="218">
        <v>43</v>
      </c>
      <c r="D1886" s="216" t="s">
        <v>25</v>
      </c>
      <c r="E1886" s="220">
        <v>3227</v>
      </c>
      <c r="F1886" s="230" t="s">
        <v>235</v>
      </c>
      <c r="G1886" s="221"/>
      <c r="H1886" s="223">
        <v>30000</v>
      </c>
      <c r="I1886" s="245">
        <v>31000</v>
      </c>
      <c r="J1886" s="245">
        <v>32000</v>
      </c>
    </row>
    <row r="1887" spans="1:10" s="224" customFormat="1" x14ac:dyDescent="0.2">
      <c r="A1887" s="325">
        <v>51302</v>
      </c>
      <c r="B1887" s="329" t="s">
        <v>861</v>
      </c>
      <c r="C1887" s="154">
        <v>43</v>
      </c>
      <c r="D1887" s="155"/>
      <c r="E1887" s="156">
        <v>323</v>
      </c>
      <c r="F1887" s="226"/>
      <c r="G1887" s="157"/>
      <c r="H1887" s="247">
        <f t="shared" ref="H1887:J1887" si="1348">SUM(H1888:H1895)</f>
        <v>10434000</v>
      </c>
      <c r="I1887" s="247">
        <f t="shared" si="1348"/>
        <v>13498000</v>
      </c>
      <c r="J1887" s="247">
        <f t="shared" si="1348"/>
        <v>14253000</v>
      </c>
    </row>
    <row r="1888" spans="1:10" s="224" customFormat="1" ht="15" x14ac:dyDescent="0.2">
      <c r="A1888" s="216">
        <v>51302</v>
      </c>
      <c r="B1888" s="214" t="s">
        <v>861</v>
      </c>
      <c r="C1888" s="218">
        <v>43</v>
      </c>
      <c r="D1888" s="216" t="s">
        <v>25</v>
      </c>
      <c r="E1888" s="220">
        <v>3231</v>
      </c>
      <c r="F1888" s="230" t="s">
        <v>117</v>
      </c>
      <c r="G1888" s="221"/>
      <c r="H1888" s="223">
        <v>270000</v>
      </c>
      <c r="I1888" s="245">
        <v>275000</v>
      </c>
      <c r="J1888" s="245">
        <v>280000</v>
      </c>
    </row>
    <row r="1889" spans="1:10" s="224" customFormat="1" ht="15" x14ac:dyDescent="0.2">
      <c r="A1889" s="216">
        <v>51302</v>
      </c>
      <c r="B1889" s="214" t="s">
        <v>861</v>
      </c>
      <c r="C1889" s="218">
        <v>43</v>
      </c>
      <c r="D1889" s="216" t="s">
        <v>25</v>
      </c>
      <c r="E1889" s="220">
        <v>3233</v>
      </c>
      <c r="F1889" s="230" t="s">
        <v>119</v>
      </c>
      <c r="G1889" s="347"/>
      <c r="H1889" s="345">
        <f>750000-60000</f>
        <v>690000</v>
      </c>
      <c r="I1889" s="245">
        <f>760000-60000</f>
        <v>700000</v>
      </c>
      <c r="J1889" s="245">
        <v>780000</v>
      </c>
    </row>
    <row r="1890" spans="1:10" s="224" customFormat="1" ht="15" x14ac:dyDescent="0.2">
      <c r="A1890" s="216">
        <v>51302</v>
      </c>
      <c r="B1890" s="214" t="s">
        <v>861</v>
      </c>
      <c r="C1890" s="218">
        <v>43</v>
      </c>
      <c r="D1890" s="216" t="s">
        <v>25</v>
      </c>
      <c r="E1890" s="220">
        <v>3234</v>
      </c>
      <c r="F1890" s="230" t="s">
        <v>120</v>
      </c>
      <c r="G1890" s="347"/>
      <c r="H1890" s="345">
        <f>8500000-6200000-390000</f>
        <v>1910000</v>
      </c>
      <c r="I1890" s="345">
        <f>8500000-6200000-390000</f>
        <v>1910000</v>
      </c>
      <c r="J1890" s="345">
        <f>8500000-6200000-390000</f>
        <v>1910000</v>
      </c>
    </row>
    <row r="1891" spans="1:10" s="224" customFormat="1" ht="15" x14ac:dyDescent="0.2">
      <c r="A1891" s="216">
        <v>51302</v>
      </c>
      <c r="B1891" s="214" t="s">
        <v>861</v>
      </c>
      <c r="C1891" s="218">
        <v>43</v>
      </c>
      <c r="D1891" s="216" t="s">
        <v>25</v>
      </c>
      <c r="E1891" s="220">
        <v>3235</v>
      </c>
      <c r="F1891" s="230" t="s">
        <v>42</v>
      </c>
      <c r="G1891" s="347"/>
      <c r="H1891" s="223">
        <v>248000</v>
      </c>
      <c r="I1891" s="245">
        <v>265000</v>
      </c>
      <c r="J1891" s="245">
        <v>273000</v>
      </c>
    </row>
    <row r="1892" spans="1:10" s="224" customFormat="1" ht="15" x14ac:dyDescent="0.2">
      <c r="A1892" s="216">
        <v>51302</v>
      </c>
      <c r="B1892" s="214" t="s">
        <v>861</v>
      </c>
      <c r="C1892" s="218">
        <v>43</v>
      </c>
      <c r="D1892" s="216" t="s">
        <v>25</v>
      </c>
      <c r="E1892" s="220">
        <v>3236</v>
      </c>
      <c r="F1892" s="230" t="s">
        <v>121</v>
      </c>
      <c r="G1892" s="347"/>
      <c r="H1892" s="223">
        <v>5000</v>
      </c>
      <c r="I1892" s="245">
        <v>5000</v>
      </c>
      <c r="J1892" s="245">
        <v>5000</v>
      </c>
    </row>
    <row r="1893" spans="1:10" s="224" customFormat="1" ht="15" x14ac:dyDescent="0.2">
      <c r="A1893" s="216">
        <v>51302</v>
      </c>
      <c r="B1893" s="214" t="s">
        <v>861</v>
      </c>
      <c r="C1893" s="218">
        <v>43</v>
      </c>
      <c r="D1893" s="216" t="s">
        <v>25</v>
      </c>
      <c r="E1893" s="220">
        <v>3237</v>
      </c>
      <c r="F1893" s="230" t="s">
        <v>36</v>
      </c>
      <c r="G1893" s="347"/>
      <c r="H1893" s="223">
        <v>1200000</v>
      </c>
      <c r="I1893" s="245">
        <v>1235000</v>
      </c>
      <c r="J1893" s="245">
        <v>1260000</v>
      </c>
    </row>
    <row r="1894" spans="1:10" s="167" customFormat="1" x14ac:dyDescent="0.2">
      <c r="A1894" s="216">
        <v>51302</v>
      </c>
      <c r="B1894" s="214" t="s">
        <v>861</v>
      </c>
      <c r="C1894" s="218">
        <v>43</v>
      </c>
      <c r="D1894" s="216" t="s">
        <v>25</v>
      </c>
      <c r="E1894" s="220">
        <v>3238</v>
      </c>
      <c r="F1894" s="230" t="s">
        <v>122</v>
      </c>
      <c r="G1894" s="347"/>
      <c r="H1894" s="223">
        <v>260000</v>
      </c>
      <c r="I1894" s="245">
        <v>270000</v>
      </c>
      <c r="J1894" s="245">
        <v>275000</v>
      </c>
    </row>
    <row r="1895" spans="1:10" s="224" customFormat="1" ht="15" x14ac:dyDescent="0.2">
      <c r="A1895" s="216">
        <v>51302</v>
      </c>
      <c r="B1895" s="214" t="s">
        <v>861</v>
      </c>
      <c r="C1895" s="218">
        <v>43</v>
      </c>
      <c r="D1895" s="216" t="s">
        <v>25</v>
      </c>
      <c r="E1895" s="220">
        <v>3239</v>
      </c>
      <c r="F1895" s="230" t="s">
        <v>41</v>
      </c>
      <c r="G1895" s="348"/>
      <c r="H1895" s="223">
        <v>5851000</v>
      </c>
      <c r="I1895" s="223">
        <v>8838000</v>
      </c>
      <c r="J1895" s="223">
        <v>9470000</v>
      </c>
    </row>
    <row r="1896" spans="1:10" s="167" customFormat="1" x14ac:dyDescent="0.2">
      <c r="A1896" s="325">
        <v>51302</v>
      </c>
      <c r="B1896" s="329" t="s">
        <v>861</v>
      </c>
      <c r="C1896" s="238">
        <v>43</v>
      </c>
      <c r="D1896" s="155"/>
      <c r="E1896" s="156">
        <v>324</v>
      </c>
      <c r="F1896" s="226"/>
      <c r="G1896" s="349"/>
      <c r="H1896" s="247">
        <f t="shared" ref="H1896:J1896" si="1349">SUM(H1897)</f>
        <v>10000</v>
      </c>
      <c r="I1896" s="247">
        <f t="shared" si="1349"/>
        <v>10000</v>
      </c>
      <c r="J1896" s="247">
        <f t="shared" si="1349"/>
        <v>10000</v>
      </c>
    </row>
    <row r="1897" spans="1:10" s="224" customFormat="1" ht="30" x14ac:dyDescent="0.2">
      <c r="A1897" s="216">
        <v>51302</v>
      </c>
      <c r="B1897" s="214" t="s">
        <v>861</v>
      </c>
      <c r="C1897" s="218">
        <v>43</v>
      </c>
      <c r="D1897" s="216" t="s">
        <v>25</v>
      </c>
      <c r="E1897" s="220">
        <v>3241</v>
      </c>
      <c r="F1897" s="230" t="s">
        <v>238</v>
      </c>
      <c r="G1897" s="347"/>
      <c r="H1897" s="223">
        <v>10000</v>
      </c>
      <c r="I1897" s="245">
        <v>10000</v>
      </c>
      <c r="J1897" s="245">
        <v>10000</v>
      </c>
    </row>
    <row r="1898" spans="1:10" s="224" customFormat="1" x14ac:dyDescent="0.2">
      <c r="A1898" s="325">
        <v>51302</v>
      </c>
      <c r="B1898" s="329" t="s">
        <v>861</v>
      </c>
      <c r="C1898" s="238">
        <v>43</v>
      </c>
      <c r="D1898" s="155"/>
      <c r="E1898" s="156">
        <v>329</v>
      </c>
      <c r="F1898" s="226"/>
      <c r="G1898" s="349"/>
      <c r="H1898" s="247">
        <f>SUM(H1899:H1905)</f>
        <v>1740000</v>
      </c>
      <c r="I1898" s="247">
        <f t="shared" ref="I1898:J1898" si="1350">SUM(I1899:I1905)</f>
        <v>1790000</v>
      </c>
      <c r="J1898" s="247">
        <f t="shared" si="1350"/>
        <v>1845000</v>
      </c>
    </row>
    <row r="1899" spans="1:10" s="224" customFormat="1" ht="30" x14ac:dyDescent="0.2">
      <c r="A1899" s="216">
        <v>51302</v>
      </c>
      <c r="B1899" s="214" t="s">
        <v>861</v>
      </c>
      <c r="C1899" s="218">
        <v>43</v>
      </c>
      <c r="D1899" s="216" t="s">
        <v>25</v>
      </c>
      <c r="E1899" s="220">
        <v>3291</v>
      </c>
      <c r="F1899" s="230" t="s">
        <v>152</v>
      </c>
      <c r="G1899" s="347"/>
      <c r="H1899" s="223">
        <v>320000</v>
      </c>
      <c r="I1899" s="245">
        <v>320000</v>
      </c>
      <c r="J1899" s="245">
        <v>320000</v>
      </c>
    </row>
    <row r="1900" spans="1:10" s="224" customFormat="1" ht="15" x14ac:dyDescent="0.2">
      <c r="A1900" s="216">
        <v>51302</v>
      </c>
      <c r="B1900" s="214" t="s">
        <v>861</v>
      </c>
      <c r="C1900" s="218">
        <v>43</v>
      </c>
      <c r="D1900" s="216" t="s">
        <v>25</v>
      </c>
      <c r="E1900" s="220">
        <v>3292</v>
      </c>
      <c r="F1900" s="230" t="s">
        <v>123</v>
      </c>
      <c r="G1900" s="347"/>
      <c r="H1900" s="223">
        <v>260000</v>
      </c>
      <c r="I1900" s="245">
        <v>270000</v>
      </c>
      <c r="J1900" s="245">
        <v>290000</v>
      </c>
    </row>
    <row r="1901" spans="1:10" s="224" customFormat="1" ht="15" x14ac:dyDescent="0.2">
      <c r="A1901" s="216">
        <v>51302</v>
      </c>
      <c r="B1901" s="214" t="s">
        <v>861</v>
      </c>
      <c r="C1901" s="218">
        <v>43</v>
      </c>
      <c r="D1901" s="216" t="s">
        <v>25</v>
      </c>
      <c r="E1901" s="220">
        <v>3293</v>
      </c>
      <c r="F1901" s="230" t="s">
        <v>124</v>
      </c>
      <c r="G1901" s="347"/>
      <c r="H1901" s="223">
        <v>250000</v>
      </c>
      <c r="I1901" s="245">
        <v>260000</v>
      </c>
      <c r="J1901" s="245">
        <v>270000</v>
      </c>
    </row>
    <row r="1902" spans="1:10" s="224" customFormat="1" ht="15" x14ac:dyDescent="0.2">
      <c r="A1902" s="216">
        <v>51302</v>
      </c>
      <c r="B1902" s="214" t="s">
        <v>861</v>
      </c>
      <c r="C1902" s="218">
        <v>43</v>
      </c>
      <c r="D1902" s="216" t="s">
        <v>25</v>
      </c>
      <c r="E1902" s="220">
        <v>3294</v>
      </c>
      <c r="F1902" s="230" t="s">
        <v>611</v>
      </c>
      <c r="G1902" s="347"/>
      <c r="H1902" s="223">
        <v>200000</v>
      </c>
      <c r="I1902" s="245">
        <v>210000</v>
      </c>
      <c r="J1902" s="245">
        <v>215000</v>
      </c>
    </row>
    <row r="1903" spans="1:10" s="224" customFormat="1" ht="15" x14ac:dyDescent="0.2">
      <c r="A1903" s="216">
        <v>51302</v>
      </c>
      <c r="B1903" s="214" t="s">
        <v>861</v>
      </c>
      <c r="C1903" s="218">
        <v>43</v>
      </c>
      <c r="D1903" s="216" t="s">
        <v>25</v>
      </c>
      <c r="E1903" s="220">
        <v>3295</v>
      </c>
      <c r="F1903" s="230" t="s">
        <v>237</v>
      </c>
      <c r="G1903" s="348"/>
      <c r="H1903" s="223">
        <v>700000</v>
      </c>
      <c r="I1903" s="245">
        <v>720000</v>
      </c>
      <c r="J1903" s="245">
        <v>740000</v>
      </c>
    </row>
    <row r="1904" spans="1:10" s="166" customFormat="1" ht="15" x14ac:dyDescent="0.2">
      <c r="A1904" s="216">
        <v>51302</v>
      </c>
      <c r="B1904" s="214" t="s">
        <v>861</v>
      </c>
      <c r="C1904" s="218">
        <v>43</v>
      </c>
      <c r="D1904" s="216" t="s">
        <v>25</v>
      </c>
      <c r="E1904" s="220">
        <v>3296</v>
      </c>
      <c r="F1904" s="230" t="s">
        <v>612</v>
      </c>
      <c r="G1904" s="348"/>
      <c r="H1904" s="345">
        <v>1000</v>
      </c>
      <c r="I1904" s="245">
        <v>1000</v>
      </c>
      <c r="J1904" s="245">
        <v>1000</v>
      </c>
    </row>
    <row r="1905" spans="1:10" s="167" customFormat="1" x14ac:dyDescent="0.2">
      <c r="A1905" s="216">
        <v>51302</v>
      </c>
      <c r="B1905" s="214" t="s">
        <v>861</v>
      </c>
      <c r="C1905" s="218">
        <v>43</v>
      </c>
      <c r="D1905" s="216" t="s">
        <v>25</v>
      </c>
      <c r="E1905" s="220">
        <v>3299</v>
      </c>
      <c r="F1905" s="230" t="s">
        <v>125</v>
      </c>
      <c r="G1905" s="221"/>
      <c r="H1905" s="223">
        <v>9000</v>
      </c>
      <c r="I1905" s="245">
        <v>9000</v>
      </c>
      <c r="J1905" s="245">
        <v>9000</v>
      </c>
    </row>
    <row r="1906" spans="1:10" s="224" customFormat="1" x14ac:dyDescent="0.2">
      <c r="A1906" s="390">
        <v>51302</v>
      </c>
      <c r="B1906" s="303" t="s">
        <v>861</v>
      </c>
      <c r="C1906" s="286">
        <v>43</v>
      </c>
      <c r="D1906" s="286"/>
      <c r="E1906" s="287">
        <v>34</v>
      </c>
      <c r="F1906" s="288"/>
      <c r="G1906" s="289"/>
      <c r="H1906" s="290">
        <f t="shared" ref="H1906:J1906" si="1351">H1907</f>
        <v>2800000</v>
      </c>
      <c r="I1906" s="290">
        <f t="shared" si="1351"/>
        <v>3000000</v>
      </c>
      <c r="J1906" s="290">
        <f t="shared" si="1351"/>
        <v>3200000</v>
      </c>
    </row>
    <row r="1907" spans="1:10" s="224" customFormat="1" x14ac:dyDescent="0.2">
      <c r="A1907" s="325">
        <v>51302</v>
      </c>
      <c r="B1907" s="329" t="s">
        <v>861</v>
      </c>
      <c r="C1907" s="238">
        <v>43</v>
      </c>
      <c r="D1907" s="155"/>
      <c r="E1907" s="156">
        <v>343</v>
      </c>
      <c r="F1907" s="226"/>
      <c r="G1907" s="157"/>
      <c r="H1907" s="247">
        <f t="shared" ref="H1907:J1907" si="1352">SUM(H1908:H1911)</f>
        <v>2800000</v>
      </c>
      <c r="I1907" s="247">
        <f t="shared" si="1352"/>
        <v>3000000</v>
      </c>
      <c r="J1907" s="247">
        <f t="shared" si="1352"/>
        <v>3200000</v>
      </c>
    </row>
    <row r="1908" spans="1:10" s="224" customFormat="1" ht="15" x14ac:dyDescent="0.2">
      <c r="A1908" s="216">
        <v>51302</v>
      </c>
      <c r="B1908" s="214" t="s">
        <v>861</v>
      </c>
      <c r="C1908" s="218">
        <v>43</v>
      </c>
      <c r="D1908" s="216" t="s">
        <v>25</v>
      </c>
      <c r="E1908" s="220">
        <v>3431</v>
      </c>
      <c r="F1908" s="230" t="s">
        <v>153</v>
      </c>
      <c r="G1908" s="221"/>
      <c r="H1908" s="345">
        <v>200000</v>
      </c>
      <c r="I1908" s="245">
        <v>220000</v>
      </c>
      <c r="J1908" s="245">
        <v>240000</v>
      </c>
    </row>
    <row r="1909" spans="1:10" s="224" customFormat="1" ht="30" x14ac:dyDescent="0.2">
      <c r="A1909" s="216">
        <v>51302</v>
      </c>
      <c r="B1909" s="214" t="s">
        <v>861</v>
      </c>
      <c r="C1909" s="218">
        <v>43</v>
      </c>
      <c r="D1909" s="216" t="s">
        <v>25</v>
      </c>
      <c r="E1909" s="220">
        <v>3432</v>
      </c>
      <c r="F1909" s="230" t="s">
        <v>641</v>
      </c>
      <c r="G1909" s="221"/>
      <c r="H1909" s="345">
        <v>2594000</v>
      </c>
      <c r="I1909" s="245">
        <v>2774000</v>
      </c>
      <c r="J1909" s="245">
        <v>2954000</v>
      </c>
    </row>
    <row r="1910" spans="1:10" s="152" customFormat="1" x14ac:dyDescent="0.2">
      <c r="A1910" s="216">
        <v>51302</v>
      </c>
      <c r="B1910" s="214" t="s">
        <v>861</v>
      </c>
      <c r="C1910" s="218">
        <v>43</v>
      </c>
      <c r="D1910" s="216" t="s">
        <v>25</v>
      </c>
      <c r="E1910" s="220">
        <v>3433</v>
      </c>
      <c r="F1910" s="230" t="s">
        <v>126</v>
      </c>
      <c r="G1910" s="221"/>
      <c r="H1910" s="223">
        <v>5000</v>
      </c>
      <c r="I1910" s="245">
        <v>5000</v>
      </c>
      <c r="J1910" s="245">
        <v>5000</v>
      </c>
    </row>
    <row r="1911" spans="1:10" ht="15" x14ac:dyDescent="0.2">
      <c r="A1911" s="216">
        <v>51302</v>
      </c>
      <c r="B1911" s="214" t="s">
        <v>861</v>
      </c>
      <c r="C1911" s="218">
        <v>43</v>
      </c>
      <c r="D1911" s="216" t="s">
        <v>25</v>
      </c>
      <c r="E1911" s="220">
        <v>3434</v>
      </c>
      <c r="F1911" s="230" t="s">
        <v>127</v>
      </c>
      <c r="G1911" s="221"/>
      <c r="H1911" s="223">
        <v>1000</v>
      </c>
      <c r="I1911" s="245">
        <v>1000</v>
      </c>
      <c r="J1911" s="245">
        <v>1000</v>
      </c>
    </row>
    <row r="1912" spans="1:10" s="152" customFormat="1" ht="67.5" x14ac:dyDescent="0.2">
      <c r="A1912" s="391">
        <v>51302</v>
      </c>
      <c r="B1912" s="297" t="s">
        <v>862</v>
      </c>
      <c r="C1912" s="297"/>
      <c r="D1912" s="297"/>
      <c r="E1912" s="298"/>
      <c r="F1912" s="300" t="s">
        <v>777</v>
      </c>
      <c r="G1912" s="301" t="s">
        <v>690</v>
      </c>
      <c r="H1912" s="302">
        <f>H1913+H1916+H1919+H1923+H1939+H1946</f>
        <v>38000000</v>
      </c>
      <c r="I1912" s="302">
        <f t="shared" ref="I1912:J1912" si="1353">I1913+I1916+I1919+I1923+I1939+I1946</f>
        <v>41000000</v>
      </c>
      <c r="J1912" s="302">
        <f t="shared" si="1353"/>
        <v>30000000</v>
      </c>
    </row>
    <row r="1913" spans="1:10" s="224" customFormat="1" x14ac:dyDescent="0.2">
      <c r="A1913" s="335">
        <v>51302</v>
      </c>
      <c r="B1913" s="333" t="s">
        <v>862</v>
      </c>
      <c r="C1913" s="286">
        <v>31</v>
      </c>
      <c r="D1913" s="333"/>
      <c r="E1913" s="287">
        <v>32</v>
      </c>
      <c r="F1913" s="288"/>
      <c r="G1913" s="288"/>
      <c r="H1913" s="318">
        <f t="shared" ref="H1913:H1914" si="1354">H1914</f>
        <v>3450000</v>
      </c>
      <c r="I1913" s="318">
        <f t="shared" ref="I1913:J1914" si="1355">I1914</f>
        <v>3590000</v>
      </c>
      <c r="J1913" s="318">
        <f t="shared" si="1355"/>
        <v>3730000</v>
      </c>
    </row>
    <row r="1914" spans="1:10" x14ac:dyDescent="0.2">
      <c r="A1914" s="325">
        <v>51302</v>
      </c>
      <c r="B1914" s="329" t="s">
        <v>862</v>
      </c>
      <c r="C1914" s="330">
        <v>31</v>
      </c>
      <c r="D1914" s="325"/>
      <c r="E1914" s="187">
        <v>323</v>
      </c>
      <c r="F1914" s="231"/>
      <c r="G1914" s="331"/>
      <c r="H1914" s="200">
        <f t="shared" si="1354"/>
        <v>3450000</v>
      </c>
      <c r="I1914" s="200">
        <f t="shared" si="1355"/>
        <v>3590000</v>
      </c>
      <c r="J1914" s="200">
        <f t="shared" si="1355"/>
        <v>3730000</v>
      </c>
    </row>
    <row r="1915" spans="1:10" s="152" customFormat="1" x14ac:dyDescent="0.2">
      <c r="A1915" s="216">
        <v>51302</v>
      </c>
      <c r="B1915" s="214" t="s">
        <v>862</v>
      </c>
      <c r="C1915" s="218">
        <v>31</v>
      </c>
      <c r="D1915" s="216" t="s">
        <v>25</v>
      </c>
      <c r="E1915" s="220">
        <v>3232</v>
      </c>
      <c r="F1915" s="230" t="s">
        <v>118</v>
      </c>
      <c r="G1915" s="221"/>
      <c r="H1915" s="223">
        <v>3450000</v>
      </c>
      <c r="I1915" s="245">
        <v>3590000</v>
      </c>
      <c r="J1915" s="245">
        <v>3730000</v>
      </c>
    </row>
    <row r="1916" spans="1:10" s="224" customFormat="1" x14ac:dyDescent="0.2">
      <c r="A1916" s="335">
        <v>51302</v>
      </c>
      <c r="B1916" s="333" t="s">
        <v>862</v>
      </c>
      <c r="C1916" s="286">
        <v>43</v>
      </c>
      <c r="D1916" s="333"/>
      <c r="E1916" s="287">
        <v>32</v>
      </c>
      <c r="F1916" s="288"/>
      <c r="G1916" s="288"/>
      <c r="H1916" s="318">
        <f t="shared" ref="H1916:H1917" si="1356">H1917</f>
        <v>2550000</v>
      </c>
      <c r="I1916" s="318">
        <f t="shared" ref="I1916:J1917" si="1357">I1917</f>
        <v>2410000</v>
      </c>
      <c r="J1916" s="318">
        <f t="shared" si="1357"/>
        <v>2270000</v>
      </c>
    </row>
    <row r="1917" spans="1:10" s="167" customFormat="1" x14ac:dyDescent="0.2">
      <c r="A1917" s="325">
        <v>51302</v>
      </c>
      <c r="B1917" s="329" t="s">
        <v>862</v>
      </c>
      <c r="C1917" s="330">
        <v>43</v>
      </c>
      <c r="D1917" s="325"/>
      <c r="E1917" s="187">
        <v>323</v>
      </c>
      <c r="F1917" s="231"/>
      <c r="G1917" s="331"/>
      <c r="H1917" s="200">
        <f t="shared" si="1356"/>
        <v>2550000</v>
      </c>
      <c r="I1917" s="200">
        <f t="shared" si="1357"/>
        <v>2410000</v>
      </c>
      <c r="J1917" s="200">
        <f t="shared" si="1357"/>
        <v>2270000</v>
      </c>
    </row>
    <row r="1918" spans="1:10" s="167" customFormat="1" x14ac:dyDescent="0.2">
      <c r="A1918" s="216">
        <v>51302</v>
      </c>
      <c r="B1918" s="214" t="s">
        <v>862</v>
      </c>
      <c r="C1918" s="218">
        <v>43</v>
      </c>
      <c r="D1918" s="216" t="s">
        <v>25</v>
      </c>
      <c r="E1918" s="220">
        <v>3232</v>
      </c>
      <c r="F1918" s="230" t="s">
        <v>118</v>
      </c>
      <c r="G1918" s="221"/>
      <c r="H1918" s="223">
        <v>2550000</v>
      </c>
      <c r="I1918" s="245">
        <v>2410000</v>
      </c>
      <c r="J1918" s="245">
        <v>2270000</v>
      </c>
    </row>
    <row r="1919" spans="1:10" s="244" customFormat="1" x14ac:dyDescent="0.2">
      <c r="A1919" s="335">
        <v>51302</v>
      </c>
      <c r="B1919" s="333" t="s">
        <v>862</v>
      </c>
      <c r="C1919" s="286">
        <v>43</v>
      </c>
      <c r="D1919" s="286"/>
      <c r="E1919" s="287">
        <v>41</v>
      </c>
      <c r="F1919" s="288"/>
      <c r="G1919" s="289"/>
      <c r="H1919" s="290">
        <f t="shared" ref="H1919:J1919" si="1358">H1920</f>
        <v>11000</v>
      </c>
      <c r="I1919" s="290">
        <f t="shared" si="1358"/>
        <v>11000</v>
      </c>
      <c r="J1919" s="290">
        <f t="shared" si="1358"/>
        <v>11000</v>
      </c>
    </row>
    <row r="1920" spans="1:10" s="244" customFormat="1" x14ac:dyDescent="0.2">
      <c r="A1920" s="325">
        <v>51302</v>
      </c>
      <c r="B1920" s="329" t="s">
        <v>862</v>
      </c>
      <c r="C1920" s="154">
        <v>43</v>
      </c>
      <c r="D1920" s="155"/>
      <c r="E1920" s="156">
        <v>412</v>
      </c>
      <c r="F1920" s="226"/>
      <c r="G1920" s="157"/>
      <c r="H1920" s="247">
        <f t="shared" ref="H1920:J1920" si="1359">SUM(H1921:H1922)</f>
        <v>11000</v>
      </c>
      <c r="I1920" s="247">
        <f t="shared" si="1359"/>
        <v>11000</v>
      </c>
      <c r="J1920" s="247">
        <f t="shared" si="1359"/>
        <v>11000</v>
      </c>
    </row>
    <row r="1921" spans="1:10" s="167" customFormat="1" x14ac:dyDescent="0.2">
      <c r="A1921" s="216">
        <v>51302</v>
      </c>
      <c r="B1921" s="214" t="s">
        <v>862</v>
      </c>
      <c r="C1921" s="218">
        <v>43</v>
      </c>
      <c r="D1921" s="216" t="s">
        <v>25</v>
      </c>
      <c r="E1921" s="220">
        <v>4123</v>
      </c>
      <c r="F1921" s="230" t="s">
        <v>133</v>
      </c>
      <c r="G1921" s="221"/>
      <c r="H1921" s="245">
        <v>10000</v>
      </c>
      <c r="I1921" s="245">
        <v>10000</v>
      </c>
      <c r="J1921" s="245">
        <v>10000</v>
      </c>
    </row>
    <row r="1922" spans="1:10" s="167" customFormat="1" x14ac:dyDescent="0.2">
      <c r="A1922" s="216">
        <v>51302</v>
      </c>
      <c r="B1922" s="214" t="s">
        <v>862</v>
      </c>
      <c r="C1922" s="218">
        <v>43</v>
      </c>
      <c r="D1922" s="216" t="s">
        <v>25</v>
      </c>
      <c r="E1922" s="220">
        <v>4126</v>
      </c>
      <c r="F1922" s="230" t="s">
        <v>4</v>
      </c>
      <c r="G1922" s="221"/>
      <c r="H1922" s="245">
        <v>1000</v>
      </c>
      <c r="I1922" s="245">
        <v>1000</v>
      </c>
      <c r="J1922" s="245">
        <v>1000</v>
      </c>
    </row>
    <row r="1923" spans="1:10" s="244" customFormat="1" x14ac:dyDescent="0.2">
      <c r="A1923" s="335">
        <v>51302</v>
      </c>
      <c r="B1923" s="333" t="s">
        <v>862</v>
      </c>
      <c r="C1923" s="286">
        <v>43</v>
      </c>
      <c r="D1923" s="286"/>
      <c r="E1923" s="287">
        <v>42</v>
      </c>
      <c r="F1923" s="288"/>
      <c r="G1923" s="289"/>
      <c r="H1923" s="290">
        <f>H1924+H1928+H1934+H1936</f>
        <v>5529000</v>
      </c>
      <c r="I1923" s="290">
        <f t="shared" ref="I1923:J1923" si="1360">I1924+I1928+I1934+I1936</f>
        <v>34429000</v>
      </c>
      <c r="J1923" s="290">
        <f t="shared" si="1360"/>
        <v>23429000</v>
      </c>
    </row>
    <row r="1924" spans="1:10" s="244" customFormat="1" x14ac:dyDescent="0.2">
      <c r="A1924" s="325">
        <v>51302</v>
      </c>
      <c r="B1924" s="329" t="s">
        <v>862</v>
      </c>
      <c r="C1924" s="154">
        <v>43</v>
      </c>
      <c r="D1924" s="155"/>
      <c r="E1924" s="156">
        <v>421</v>
      </c>
      <c r="F1924" s="226"/>
      <c r="G1924" s="157"/>
      <c r="H1924" s="243">
        <f t="shared" ref="H1924:J1924" si="1361">H1927+H1926+H1925</f>
        <v>4669000</v>
      </c>
      <c r="I1924" s="243">
        <f t="shared" si="1361"/>
        <v>33469000</v>
      </c>
      <c r="J1924" s="243">
        <f t="shared" si="1361"/>
        <v>22469000</v>
      </c>
    </row>
    <row r="1925" spans="1:10" s="244" customFormat="1" x14ac:dyDescent="0.2">
      <c r="A1925" s="216">
        <v>51302</v>
      </c>
      <c r="B1925" s="214" t="s">
        <v>862</v>
      </c>
      <c r="C1925" s="218">
        <v>43</v>
      </c>
      <c r="D1925" s="216" t="s">
        <v>25</v>
      </c>
      <c r="E1925" s="220">
        <v>4212</v>
      </c>
      <c r="F1925" s="230" t="s">
        <v>701</v>
      </c>
      <c r="G1925" s="221"/>
      <c r="H1925" s="245">
        <v>10000</v>
      </c>
      <c r="I1925" s="245">
        <v>10000</v>
      </c>
      <c r="J1925" s="245">
        <v>10000</v>
      </c>
    </row>
    <row r="1926" spans="1:10" s="167" customFormat="1" x14ac:dyDescent="0.2">
      <c r="A1926" s="216">
        <v>51302</v>
      </c>
      <c r="B1926" s="214" t="s">
        <v>862</v>
      </c>
      <c r="C1926" s="218">
        <v>43</v>
      </c>
      <c r="D1926" s="216" t="s">
        <v>25</v>
      </c>
      <c r="E1926" s="220">
        <v>4213</v>
      </c>
      <c r="F1926" s="230" t="s">
        <v>804</v>
      </c>
      <c r="G1926" s="221"/>
      <c r="H1926" s="245">
        <f>5100000-H1928-H1936-H1939-H1919-H1925</f>
        <v>3659000</v>
      </c>
      <c r="I1926" s="245">
        <f>35000000-I1928-I1936-I1939-I1927-I1919-I1925-I1935</f>
        <v>32459000</v>
      </c>
      <c r="J1926" s="245">
        <f>24000000-J1928-J1936-J1939-J1927-J1919-J1925-J1935</f>
        <v>21459000</v>
      </c>
    </row>
    <row r="1927" spans="1:10" s="244" customFormat="1" x14ac:dyDescent="0.2">
      <c r="A1927" s="216">
        <v>51302</v>
      </c>
      <c r="B1927" s="214" t="s">
        <v>862</v>
      </c>
      <c r="C1927" s="218">
        <v>43</v>
      </c>
      <c r="D1927" s="216" t="s">
        <v>25</v>
      </c>
      <c r="E1927" s="220">
        <v>4214</v>
      </c>
      <c r="F1927" s="230" t="s">
        <v>154</v>
      </c>
      <c r="G1927" s="221"/>
      <c r="H1927" s="245">
        <v>1000000</v>
      </c>
      <c r="I1927" s="245">
        <v>1000000</v>
      </c>
      <c r="J1927" s="245">
        <v>1000000</v>
      </c>
    </row>
    <row r="1928" spans="1:10" s="244" customFormat="1" x14ac:dyDescent="0.2">
      <c r="A1928" s="325">
        <v>51302</v>
      </c>
      <c r="B1928" s="329" t="s">
        <v>862</v>
      </c>
      <c r="C1928" s="154">
        <v>43</v>
      </c>
      <c r="D1928" s="155"/>
      <c r="E1928" s="156">
        <v>422</v>
      </c>
      <c r="F1928" s="226"/>
      <c r="G1928" s="157"/>
      <c r="H1928" s="243">
        <f>SUM(H1929:H1933)</f>
        <v>260000</v>
      </c>
      <c r="I1928" s="243">
        <f t="shared" ref="I1928:J1928" si="1362">SUM(I1929:I1933)</f>
        <v>260000</v>
      </c>
      <c r="J1928" s="243">
        <f t="shared" si="1362"/>
        <v>260000</v>
      </c>
    </row>
    <row r="1929" spans="1:10" s="244" customFormat="1" x14ac:dyDescent="0.2">
      <c r="A1929" s="216">
        <v>51302</v>
      </c>
      <c r="B1929" s="214" t="s">
        <v>862</v>
      </c>
      <c r="C1929" s="218">
        <v>43</v>
      </c>
      <c r="D1929" s="216" t="s">
        <v>25</v>
      </c>
      <c r="E1929" s="220">
        <v>4221</v>
      </c>
      <c r="F1929" s="230" t="s">
        <v>129</v>
      </c>
      <c r="G1929" s="221"/>
      <c r="H1929" s="245">
        <v>10000</v>
      </c>
      <c r="I1929" s="245">
        <v>10000</v>
      </c>
      <c r="J1929" s="245">
        <v>10000</v>
      </c>
    </row>
    <row r="1930" spans="1:10" s="244" customFormat="1" x14ac:dyDescent="0.2">
      <c r="A1930" s="216">
        <v>51302</v>
      </c>
      <c r="B1930" s="214" t="s">
        <v>862</v>
      </c>
      <c r="C1930" s="218">
        <v>43</v>
      </c>
      <c r="D1930" s="216" t="s">
        <v>25</v>
      </c>
      <c r="E1930" s="220">
        <v>4222</v>
      </c>
      <c r="F1930" s="230" t="s">
        <v>130</v>
      </c>
      <c r="G1930" s="221"/>
      <c r="H1930" s="245">
        <v>100000</v>
      </c>
      <c r="I1930" s="245">
        <v>100000</v>
      </c>
      <c r="J1930" s="245">
        <v>100000</v>
      </c>
    </row>
    <row r="1931" spans="1:10" s="244" customFormat="1" x14ac:dyDescent="0.2">
      <c r="A1931" s="216">
        <v>51302</v>
      </c>
      <c r="B1931" s="214" t="s">
        <v>862</v>
      </c>
      <c r="C1931" s="218">
        <v>43</v>
      </c>
      <c r="D1931" s="216" t="s">
        <v>25</v>
      </c>
      <c r="E1931" s="220">
        <v>4223</v>
      </c>
      <c r="F1931" s="230" t="s">
        <v>131</v>
      </c>
      <c r="G1931" s="221"/>
      <c r="H1931" s="245">
        <v>50000</v>
      </c>
      <c r="I1931" s="245">
        <v>50000</v>
      </c>
      <c r="J1931" s="245">
        <v>50000</v>
      </c>
    </row>
    <row r="1932" spans="1:10" s="167" customFormat="1" x14ac:dyDescent="0.2">
      <c r="A1932" s="216">
        <v>51302</v>
      </c>
      <c r="B1932" s="214" t="s">
        <v>862</v>
      </c>
      <c r="C1932" s="218">
        <v>43</v>
      </c>
      <c r="D1932" s="216" t="s">
        <v>25</v>
      </c>
      <c r="E1932" s="220">
        <v>4225</v>
      </c>
      <c r="F1932" s="230" t="s">
        <v>134</v>
      </c>
      <c r="G1932" s="221"/>
      <c r="H1932" s="245">
        <v>50000</v>
      </c>
      <c r="I1932" s="245">
        <v>50000</v>
      </c>
      <c r="J1932" s="245">
        <v>50000</v>
      </c>
    </row>
    <row r="1933" spans="1:10" s="244" customFormat="1" x14ac:dyDescent="0.2">
      <c r="A1933" s="216">
        <v>51302</v>
      </c>
      <c r="B1933" s="214" t="s">
        <v>862</v>
      </c>
      <c r="C1933" s="218">
        <v>43</v>
      </c>
      <c r="D1933" s="216" t="s">
        <v>25</v>
      </c>
      <c r="E1933" s="220">
        <v>4227</v>
      </c>
      <c r="F1933" s="230" t="s">
        <v>132</v>
      </c>
      <c r="G1933" s="221"/>
      <c r="H1933" s="245">
        <v>50000</v>
      </c>
      <c r="I1933" s="245">
        <v>50000</v>
      </c>
      <c r="J1933" s="245">
        <v>50000</v>
      </c>
    </row>
    <row r="1934" spans="1:10" s="167" customFormat="1" x14ac:dyDescent="0.2">
      <c r="A1934" s="325">
        <v>51302</v>
      </c>
      <c r="B1934" s="329" t="s">
        <v>862</v>
      </c>
      <c r="C1934" s="154">
        <v>43</v>
      </c>
      <c r="D1934" s="155"/>
      <c r="E1934" s="156">
        <v>423</v>
      </c>
      <c r="F1934" s="226"/>
      <c r="G1934" s="157"/>
      <c r="H1934" s="243">
        <f t="shared" ref="H1934:J1934" si="1363">+H1935</f>
        <v>0</v>
      </c>
      <c r="I1934" s="243">
        <f t="shared" si="1363"/>
        <v>100000</v>
      </c>
      <c r="J1934" s="243">
        <f t="shared" si="1363"/>
        <v>100000</v>
      </c>
    </row>
    <row r="1935" spans="1:10" s="244" customFormat="1" x14ac:dyDescent="0.2">
      <c r="A1935" s="216">
        <v>51302</v>
      </c>
      <c r="B1935" s="214" t="s">
        <v>862</v>
      </c>
      <c r="C1935" s="218">
        <v>43</v>
      </c>
      <c r="D1935" s="216" t="s">
        <v>25</v>
      </c>
      <c r="E1935" s="220">
        <v>4231</v>
      </c>
      <c r="F1935" s="230" t="s">
        <v>128</v>
      </c>
      <c r="G1935" s="221"/>
      <c r="H1935" s="344">
        <v>0</v>
      </c>
      <c r="I1935" s="344">
        <v>100000</v>
      </c>
      <c r="J1935" s="344">
        <v>100000</v>
      </c>
    </row>
    <row r="1936" spans="1:10" s="244" customFormat="1" x14ac:dyDescent="0.2">
      <c r="A1936" s="325">
        <v>51302</v>
      </c>
      <c r="B1936" s="329" t="s">
        <v>862</v>
      </c>
      <c r="C1936" s="154">
        <v>43</v>
      </c>
      <c r="D1936" s="155"/>
      <c r="E1936" s="156">
        <v>426</v>
      </c>
      <c r="F1936" s="226"/>
      <c r="G1936" s="157"/>
      <c r="H1936" s="243">
        <f t="shared" ref="H1936:J1936" si="1364">H1938+H1937</f>
        <v>600000</v>
      </c>
      <c r="I1936" s="243">
        <f t="shared" si="1364"/>
        <v>600000</v>
      </c>
      <c r="J1936" s="243">
        <f t="shared" si="1364"/>
        <v>600000</v>
      </c>
    </row>
    <row r="1937" spans="1:10" s="167" customFormat="1" x14ac:dyDescent="0.2">
      <c r="A1937" s="216">
        <v>51302</v>
      </c>
      <c r="B1937" s="214" t="s">
        <v>862</v>
      </c>
      <c r="C1937" s="218">
        <v>43</v>
      </c>
      <c r="D1937" s="216" t="s">
        <v>25</v>
      </c>
      <c r="E1937" s="220">
        <v>4262</v>
      </c>
      <c r="F1937" s="230" t="s">
        <v>135</v>
      </c>
      <c r="G1937" s="221"/>
      <c r="H1937" s="245">
        <v>100000</v>
      </c>
      <c r="I1937" s="245">
        <v>100000</v>
      </c>
      <c r="J1937" s="245">
        <v>100000</v>
      </c>
    </row>
    <row r="1938" spans="1:10" s="167" customFormat="1" x14ac:dyDescent="0.2">
      <c r="A1938" s="216">
        <v>51302</v>
      </c>
      <c r="B1938" s="214" t="s">
        <v>862</v>
      </c>
      <c r="C1938" s="218">
        <v>43</v>
      </c>
      <c r="D1938" s="216" t="s">
        <v>25</v>
      </c>
      <c r="E1938" s="220">
        <v>4264</v>
      </c>
      <c r="F1938" s="230" t="s">
        <v>794</v>
      </c>
      <c r="G1938" s="221"/>
      <c r="H1938" s="245">
        <v>500000</v>
      </c>
      <c r="I1938" s="245">
        <v>500000</v>
      </c>
      <c r="J1938" s="245">
        <v>500000</v>
      </c>
    </row>
    <row r="1939" spans="1:10" s="167" customFormat="1" x14ac:dyDescent="0.2">
      <c r="A1939" s="335">
        <v>51302</v>
      </c>
      <c r="B1939" s="333" t="s">
        <v>862</v>
      </c>
      <c r="C1939" s="286">
        <v>43</v>
      </c>
      <c r="D1939" s="286"/>
      <c r="E1939" s="287">
        <v>45</v>
      </c>
      <c r="F1939" s="288"/>
      <c r="G1939" s="289"/>
      <c r="H1939" s="290">
        <f t="shared" ref="H1939:J1939" si="1365">H1940+H1942+H1944</f>
        <v>560000</v>
      </c>
      <c r="I1939" s="290">
        <f t="shared" si="1365"/>
        <v>560000</v>
      </c>
      <c r="J1939" s="290">
        <f t="shared" si="1365"/>
        <v>560000</v>
      </c>
    </row>
    <row r="1940" spans="1:10" s="167" customFormat="1" x14ac:dyDescent="0.2">
      <c r="A1940" s="325">
        <v>51302</v>
      </c>
      <c r="B1940" s="329" t="s">
        <v>862</v>
      </c>
      <c r="C1940" s="154">
        <v>43</v>
      </c>
      <c r="D1940" s="155"/>
      <c r="E1940" s="156">
        <v>451</v>
      </c>
      <c r="F1940" s="226"/>
      <c r="G1940" s="157"/>
      <c r="H1940" s="243">
        <f t="shared" ref="H1940:J1940" si="1366">H1941</f>
        <v>500000</v>
      </c>
      <c r="I1940" s="243">
        <f t="shared" si="1366"/>
        <v>500000</v>
      </c>
      <c r="J1940" s="243">
        <f t="shared" si="1366"/>
        <v>500000</v>
      </c>
    </row>
    <row r="1941" spans="1:10" s="167" customFormat="1" x14ac:dyDescent="0.2">
      <c r="A1941" s="216">
        <v>51302</v>
      </c>
      <c r="B1941" s="214" t="s">
        <v>862</v>
      </c>
      <c r="C1941" s="161">
        <v>43</v>
      </c>
      <c r="D1941" s="216" t="s">
        <v>25</v>
      </c>
      <c r="E1941" s="163">
        <v>4511</v>
      </c>
      <c r="F1941" s="227" t="s">
        <v>136</v>
      </c>
      <c r="G1941" s="164"/>
      <c r="H1941" s="245">
        <v>500000</v>
      </c>
      <c r="I1941" s="245">
        <v>500000</v>
      </c>
      <c r="J1941" s="245">
        <v>500000</v>
      </c>
    </row>
    <row r="1942" spans="1:10" s="167" customFormat="1" x14ac:dyDescent="0.2">
      <c r="A1942" s="325">
        <v>51302</v>
      </c>
      <c r="B1942" s="329" t="s">
        <v>862</v>
      </c>
      <c r="C1942" s="154">
        <v>43</v>
      </c>
      <c r="D1942" s="155"/>
      <c r="E1942" s="156">
        <v>452</v>
      </c>
      <c r="F1942" s="226"/>
      <c r="G1942" s="157"/>
      <c r="H1942" s="243">
        <f t="shared" ref="H1942:J1942" si="1367">H1943</f>
        <v>50000</v>
      </c>
      <c r="I1942" s="243">
        <f t="shared" si="1367"/>
        <v>50000</v>
      </c>
      <c r="J1942" s="243">
        <f t="shared" si="1367"/>
        <v>50000</v>
      </c>
    </row>
    <row r="1943" spans="1:10" s="167" customFormat="1" x14ac:dyDescent="0.2">
      <c r="A1943" s="216">
        <v>51302</v>
      </c>
      <c r="B1943" s="214" t="s">
        <v>862</v>
      </c>
      <c r="C1943" s="161">
        <v>43</v>
      </c>
      <c r="D1943" s="216" t="s">
        <v>25</v>
      </c>
      <c r="E1943" s="163">
        <v>4521</v>
      </c>
      <c r="F1943" s="227" t="s">
        <v>827</v>
      </c>
      <c r="G1943" s="164"/>
      <c r="H1943" s="245">
        <v>50000</v>
      </c>
      <c r="I1943" s="245">
        <v>50000</v>
      </c>
      <c r="J1943" s="245">
        <v>50000</v>
      </c>
    </row>
    <row r="1944" spans="1:10" s="224" customFormat="1" x14ac:dyDescent="0.2">
      <c r="A1944" s="325">
        <v>51302</v>
      </c>
      <c r="B1944" s="329" t="s">
        <v>862</v>
      </c>
      <c r="C1944" s="154">
        <v>43</v>
      </c>
      <c r="D1944" s="155"/>
      <c r="E1944" s="156">
        <v>454</v>
      </c>
      <c r="F1944" s="226"/>
      <c r="G1944" s="157"/>
      <c r="H1944" s="243">
        <f t="shared" ref="H1944:J1944" si="1368">H1945</f>
        <v>10000</v>
      </c>
      <c r="I1944" s="243">
        <f t="shared" si="1368"/>
        <v>10000</v>
      </c>
      <c r="J1944" s="243">
        <f t="shared" si="1368"/>
        <v>10000</v>
      </c>
    </row>
    <row r="1945" spans="1:10" s="224" customFormat="1" ht="30" x14ac:dyDescent="0.2">
      <c r="A1945" s="216">
        <v>51302</v>
      </c>
      <c r="B1945" s="214" t="s">
        <v>862</v>
      </c>
      <c r="C1945" s="161">
        <v>43</v>
      </c>
      <c r="D1945" s="216" t="s">
        <v>25</v>
      </c>
      <c r="E1945" s="163">
        <v>4541</v>
      </c>
      <c r="F1945" s="227" t="s">
        <v>796</v>
      </c>
      <c r="G1945" s="164"/>
      <c r="H1945" s="245">
        <v>10000</v>
      </c>
      <c r="I1945" s="245">
        <v>10000</v>
      </c>
      <c r="J1945" s="245">
        <v>10000</v>
      </c>
    </row>
    <row r="1946" spans="1:10" s="224" customFormat="1" x14ac:dyDescent="0.2">
      <c r="A1946" s="335">
        <v>51302</v>
      </c>
      <c r="B1946" s="333" t="s">
        <v>862</v>
      </c>
      <c r="C1946" s="286">
        <v>51</v>
      </c>
      <c r="D1946" s="286"/>
      <c r="E1946" s="287">
        <v>42</v>
      </c>
      <c r="F1946" s="288"/>
      <c r="G1946" s="289"/>
      <c r="H1946" s="290">
        <f t="shared" ref="H1946:J1947" si="1369">H1947</f>
        <v>25900000</v>
      </c>
      <c r="I1946" s="290">
        <f t="shared" si="1369"/>
        <v>0</v>
      </c>
      <c r="J1946" s="290">
        <f t="shared" si="1369"/>
        <v>0</v>
      </c>
    </row>
    <row r="1947" spans="1:10" s="152" customFormat="1" x14ac:dyDescent="0.2">
      <c r="A1947" s="325">
        <v>51302</v>
      </c>
      <c r="B1947" s="329" t="s">
        <v>862</v>
      </c>
      <c r="C1947" s="154">
        <v>51</v>
      </c>
      <c r="D1947" s="155"/>
      <c r="E1947" s="156">
        <v>421</v>
      </c>
      <c r="F1947" s="226"/>
      <c r="G1947" s="157"/>
      <c r="H1947" s="243">
        <f t="shared" si="1369"/>
        <v>25900000</v>
      </c>
      <c r="I1947" s="243">
        <f t="shared" si="1369"/>
        <v>0</v>
      </c>
      <c r="J1947" s="243">
        <f t="shared" si="1369"/>
        <v>0</v>
      </c>
    </row>
    <row r="1948" spans="1:10" s="166" customFormat="1" ht="15" x14ac:dyDescent="0.2">
      <c r="A1948" s="216">
        <v>51302</v>
      </c>
      <c r="B1948" s="214" t="s">
        <v>862</v>
      </c>
      <c r="C1948" s="218">
        <v>51</v>
      </c>
      <c r="D1948" s="216" t="s">
        <v>25</v>
      </c>
      <c r="E1948" s="220">
        <v>4214</v>
      </c>
      <c r="F1948" s="230" t="s">
        <v>154</v>
      </c>
      <c r="G1948" s="221"/>
      <c r="H1948" s="245">
        <v>25900000</v>
      </c>
      <c r="I1948" s="245">
        <v>0</v>
      </c>
      <c r="J1948" s="245">
        <v>0</v>
      </c>
    </row>
    <row r="1949" spans="1:10" s="152" customFormat="1" ht="67.5" x14ac:dyDescent="0.2">
      <c r="A1949" s="391">
        <v>51302</v>
      </c>
      <c r="B1949" s="297" t="s">
        <v>863</v>
      </c>
      <c r="C1949" s="297"/>
      <c r="D1949" s="297"/>
      <c r="E1949" s="298"/>
      <c r="F1949" s="300" t="s">
        <v>828</v>
      </c>
      <c r="G1949" s="301" t="s">
        <v>690</v>
      </c>
      <c r="H1949" s="302">
        <f t="shared" ref="H1949:J1949" si="1370">+H1950+H1953</f>
        <v>16500000</v>
      </c>
      <c r="I1949" s="302">
        <f t="shared" si="1370"/>
        <v>16000000</v>
      </c>
      <c r="J1949" s="302">
        <f t="shared" si="1370"/>
        <v>15600000</v>
      </c>
    </row>
    <row r="1950" spans="1:10" s="224" customFormat="1" x14ac:dyDescent="0.2">
      <c r="A1950" s="390">
        <v>51302</v>
      </c>
      <c r="B1950" s="303" t="s">
        <v>863</v>
      </c>
      <c r="C1950" s="286">
        <v>43</v>
      </c>
      <c r="D1950" s="286"/>
      <c r="E1950" s="287">
        <v>34</v>
      </c>
      <c r="F1950" s="288"/>
      <c r="G1950" s="289"/>
      <c r="H1950" s="290">
        <f t="shared" ref="H1950:J1950" si="1371">+H1951</f>
        <v>2500000</v>
      </c>
      <c r="I1950" s="290">
        <f t="shared" si="1371"/>
        <v>2000000</v>
      </c>
      <c r="J1950" s="290">
        <f t="shared" si="1371"/>
        <v>1600000</v>
      </c>
    </row>
    <row r="1951" spans="1:10" s="224" customFormat="1" x14ac:dyDescent="0.2">
      <c r="A1951" s="325">
        <v>51302</v>
      </c>
      <c r="B1951" s="329" t="s">
        <v>863</v>
      </c>
      <c r="C1951" s="154">
        <v>43</v>
      </c>
      <c r="D1951" s="155"/>
      <c r="E1951" s="156">
        <v>342</v>
      </c>
      <c r="F1951" s="226"/>
      <c r="G1951" s="157"/>
      <c r="H1951" s="247">
        <f>H1952</f>
        <v>2500000</v>
      </c>
      <c r="I1951" s="247">
        <f t="shared" ref="I1951:J1951" si="1372">I1952</f>
        <v>2000000</v>
      </c>
      <c r="J1951" s="247">
        <f t="shared" si="1372"/>
        <v>1600000</v>
      </c>
    </row>
    <row r="1952" spans="1:10" s="224" customFormat="1" ht="45" x14ac:dyDescent="0.2">
      <c r="A1952" s="216">
        <v>51302</v>
      </c>
      <c r="B1952" s="214" t="s">
        <v>863</v>
      </c>
      <c r="C1952" s="218">
        <v>43</v>
      </c>
      <c r="D1952" s="216" t="s">
        <v>25</v>
      </c>
      <c r="E1952" s="220">
        <v>3421</v>
      </c>
      <c r="F1952" s="230" t="s">
        <v>781</v>
      </c>
      <c r="G1952" s="221"/>
      <c r="H1952" s="223">
        <v>2500000</v>
      </c>
      <c r="I1952" s="245">
        <v>2000000</v>
      </c>
      <c r="J1952" s="245">
        <v>1600000</v>
      </c>
    </row>
    <row r="1953" spans="1:10" s="224" customFormat="1" x14ac:dyDescent="0.2">
      <c r="A1953" s="390">
        <v>51302</v>
      </c>
      <c r="B1953" s="303" t="s">
        <v>863</v>
      </c>
      <c r="C1953" s="286">
        <v>43</v>
      </c>
      <c r="D1953" s="286"/>
      <c r="E1953" s="287">
        <v>54</v>
      </c>
      <c r="F1953" s="288"/>
      <c r="G1953" s="289"/>
      <c r="H1953" s="290">
        <f t="shared" ref="H1953:J1953" si="1373">+H1954</f>
        <v>14000000</v>
      </c>
      <c r="I1953" s="290">
        <f t="shared" si="1373"/>
        <v>14000000</v>
      </c>
      <c r="J1953" s="290">
        <f t="shared" si="1373"/>
        <v>14000000</v>
      </c>
    </row>
    <row r="1954" spans="1:10" s="152" customFormat="1" x14ac:dyDescent="0.2">
      <c r="A1954" s="325">
        <v>51302</v>
      </c>
      <c r="B1954" s="329" t="s">
        <v>863</v>
      </c>
      <c r="C1954" s="238">
        <v>43</v>
      </c>
      <c r="D1954" s="216"/>
      <c r="E1954" s="240">
        <v>541</v>
      </c>
      <c r="F1954" s="230"/>
      <c r="G1954" s="221"/>
      <c r="H1954" s="247">
        <f>H1955</f>
        <v>14000000</v>
      </c>
      <c r="I1954" s="247">
        <f t="shared" ref="I1954:J1954" si="1374">I1955</f>
        <v>14000000</v>
      </c>
      <c r="J1954" s="247">
        <f t="shared" si="1374"/>
        <v>14000000</v>
      </c>
    </row>
    <row r="1955" spans="1:10" s="166" customFormat="1" ht="15" x14ac:dyDescent="0.2">
      <c r="A1955" s="216">
        <v>51302</v>
      </c>
      <c r="B1955" s="214" t="s">
        <v>863</v>
      </c>
      <c r="C1955" s="218">
        <v>43</v>
      </c>
      <c r="D1955" s="216" t="s">
        <v>25</v>
      </c>
      <c r="E1955" s="220">
        <v>5416</v>
      </c>
      <c r="F1955" s="230" t="s">
        <v>829</v>
      </c>
      <c r="G1955" s="221"/>
      <c r="H1955" s="223">
        <v>14000000</v>
      </c>
      <c r="I1955" s="245">
        <v>14000000</v>
      </c>
      <c r="J1955" s="245">
        <v>14000000</v>
      </c>
    </row>
    <row r="1956" spans="1:10" s="152" customFormat="1" ht="67.5" x14ac:dyDescent="0.2">
      <c r="A1956" s="391">
        <v>51302</v>
      </c>
      <c r="B1956" s="297" t="s">
        <v>163</v>
      </c>
      <c r="C1956" s="297"/>
      <c r="D1956" s="297"/>
      <c r="E1956" s="298"/>
      <c r="F1956" s="300" t="s">
        <v>830</v>
      </c>
      <c r="G1956" s="301" t="s">
        <v>690</v>
      </c>
      <c r="H1956" s="302">
        <f t="shared" ref="H1956:J1956" si="1375">+H1957+H1960+H1963+H1966</f>
        <v>37000000</v>
      </c>
      <c r="I1956" s="302">
        <f t="shared" si="1375"/>
        <v>52100000</v>
      </c>
      <c r="J1956" s="302">
        <f t="shared" si="1375"/>
        <v>54100000</v>
      </c>
    </row>
    <row r="1957" spans="1:10" s="224" customFormat="1" x14ac:dyDescent="0.2">
      <c r="A1957" s="390">
        <v>51302</v>
      </c>
      <c r="B1957" s="303" t="s">
        <v>163</v>
      </c>
      <c r="C1957" s="286">
        <v>11</v>
      </c>
      <c r="D1957" s="286"/>
      <c r="E1957" s="287">
        <v>34</v>
      </c>
      <c r="F1957" s="288"/>
      <c r="G1957" s="289"/>
      <c r="H1957" s="290">
        <f t="shared" ref="H1957:J1958" si="1376">+H1958</f>
        <v>0</v>
      </c>
      <c r="I1957" s="290">
        <f t="shared" si="1376"/>
        <v>5000000</v>
      </c>
      <c r="J1957" s="290">
        <f t="shared" si="1376"/>
        <v>3000000</v>
      </c>
    </row>
    <row r="1958" spans="1:10" s="166" customFormat="1" x14ac:dyDescent="0.2">
      <c r="A1958" s="325">
        <v>51302</v>
      </c>
      <c r="B1958" s="329" t="s">
        <v>163</v>
      </c>
      <c r="C1958" s="154">
        <v>11</v>
      </c>
      <c r="D1958" s="155"/>
      <c r="E1958" s="156">
        <v>342</v>
      </c>
      <c r="F1958" s="226"/>
      <c r="G1958" s="157"/>
      <c r="H1958" s="247">
        <f t="shared" si="1376"/>
        <v>0</v>
      </c>
      <c r="I1958" s="247">
        <f t="shared" si="1376"/>
        <v>5000000</v>
      </c>
      <c r="J1958" s="247">
        <f t="shared" si="1376"/>
        <v>3000000</v>
      </c>
    </row>
    <row r="1959" spans="1:10" s="152" customFormat="1" ht="45" x14ac:dyDescent="0.2">
      <c r="A1959" s="216">
        <v>51302</v>
      </c>
      <c r="B1959" s="214" t="s">
        <v>163</v>
      </c>
      <c r="C1959" s="218">
        <v>11</v>
      </c>
      <c r="D1959" s="216" t="s">
        <v>25</v>
      </c>
      <c r="E1959" s="220">
        <v>3421</v>
      </c>
      <c r="F1959" s="230" t="s">
        <v>781</v>
      </c>
      <c r="G1959" s="221"/>
      <c r="H1959" s="223">
        <v>0</v>
      </c>
      <c r="I1959" s="223">
        <v>5000000</v>
      </c>
      <c r="J1959" s="223">
        <v>3000000</v>
      </c>
    </row>
    <row r="1960" spans="1:10" s="224" customFormat="1" x14ac:dyDescent="0.2">
      <c r="A1960" s="390">
        <v>51302</v>
      </c>
      <c r="B1960" s="303" t="s">
        <v>163</v>
      </c>
      <c r="C1960" s="286">
        <v>11</v>
      </c>
      <c r="D1960" s="286"/>
      <c r="E1960" s="287">
        <v>54</v>
      </c>
      <c r="F1960" s="288"/>
      <c r="G1960" s="289"/>
      <c r="H1960" s="290">
        <f t="shared" ref="H1960:J1961" si="1377">+H1961</f>
        <v>33000000</v>
      </c>
      <c r="I1960" s="290">
        <f t="shared" si="1377"/>
        <v>35000000</v>
      </c>
      <c r="J1960" s="290">
        <f t="shared" si="1377"/>
        <v>37000000</v>
      </c>
    </row>
    <row r="1961" spans="1:10" s="166" customFormat="1" x14ac:dyDescent="0.2">
      <c r="A1961" s="325">
        <v>51302</v>
      </c>
      <c r="B1961" s="329" t="s">
        <v>163</v>
      </c>
      <c r="C1961" s="154">
        <v>11</v>
      </c>
      <c r="D1961" s="155"/>
      <c r="E1961" s="156">
        <v>541</v>
      </c>
      <c r="F1961" s="226"/>
      <c r="G1961" s="157"/>
      <c r="H1961" s="247">
        <f t="shared" si="1377"/>
        <v>33000000</v>
      </c>
      <c r="I1961" s="247">
        <f t="shared" si="1377"/>
        <v>35000000</v>
      </c>
      <c r="J1961" s="247">
        <f t="shared" si="1377"/>
        <v>37000000</v>
      </c>
    </row>
    <row r="1962" spans="1:10" s="152" customFormat="1" ht="30" x14ac:dyDescent="0.2">
      <c r="A1962" s="216">
        <v>51302</v>
      </c>
      <c r="B1962" s="214" t="s">
        <v>163</v>
      </c>
      <c r="C1962" s="218">
        <v>11</v>
      </c>
      <c r="D1962" s="216" t="s">
        <v>25</v>
      </c>
      <c r="E1962" s="220">
        <v>5413</v>
      </c>
      <c r="F1962" s="230" t="s">
        <v>780</v>
      </c>
      <c r="G1962" s="221"/>
      <c r="H1962" s="223">
        <v>33000000</v>
      </c>
      <c r="I1962" s="223">
        <v>35000000</v>
      </c>
      <c r="J1962" s="223">
        <v>37000000</v>
      </c>
    </row>
    <row r="1963" spans="1:10" s="224" customFormat="1" x14ac:dyDescent="0.2">
      <c r="A1963" s="390">
        <v>51302</v>
      </c>
      <c r="B1963" s="303" t="s">
        <v>163</v>
      </c>
      <c r="C1963" s="286">
        <v>43</v>
      </c>
      <c r="D1963" s="286"/>
      <c r="E1963" s="287">
        <v>34</v>
      </c>
      <c r="F1963" s="288"/>
      <c r="G1963" s="289"/>
      <c r="H1963" s="290">
        <f t="shared" ref="H1963:J1964" si="1378">+H1964</f>
        <v>2500000</v>
      </c>
      <c r="I1963" s="290">
        <f t="shared" si="1378"/>
        <v>6100000</v>
      </c>
      <c r="J1963" s="290">
        <f t="shared" si="1378"/>
        <v>5100000</v>
      </c>
    </row>
    <row r="1964" spans="1:10" s="166" customFormat="1" x14ac:dyDescent="0.2">
      <c r="A1964" s="325">
        <v>51302</v>
      </c>
      <c r="B1964" s="329" t="s">
        <v>163</v>
      </c>
      <c r="C1964" s="154">
        <v>43</v>
      </c>
      <c r="D1964" s="155"/>
      <c r="E1964" s="156">
        <v>342</v>
      </c>
      <c r="F1964" s="226"/>
      <c r="G1964" s="157"/>
      <c r="H1964" s="247">
        <f t="shared" si="1378"/>
        <v>2500000</v>
      </c>
      <c r="I1964" s="247">
        <f t="shared" si="1378"/>
        <v>6100000</v>
      </c>
      <c r="J1964" s="247">
        <f t="shared" si="1378"/>
        <v>5100000</v>
      </c>
    </row>
    <row r="1965" spans="1:10" s="152" customFormat="1" ht="45" x14ac:dyDescent="0.2">
      <c r="A1965" s="216">
        <v>51302</v>
      </c>
      <c r="B1965" s="214" t="s">
        <v>163</v>
      </c>
      <c r="C1965" s="218">
        <v>43</v>
      </c>
      <c r="D1965" s="216" t="s">
        <v>25</v>
      </c>
      <c r="E1965" s="220">
        <v>3421</v>
      </c>
      <c r="F1965" s="230" t="s">
        <v>781</v>
      </c>
      <c r="G1965" s="221"/>
      <c r="H1965" s="223">
        <v>2500000</v>
      </c>
      <c r="I1965" s="223">
        <v>6100000</v>
      </c>
      <c r="J1965" s="223">
        <v>5100000</v>
      </c>
    </row>
    <row r="1966" spans="1:10" s="224" customFormat="1" x14ac:dyDescent="0.2">
      <c r="A1966" s="390">
        <v>51302</v>
      </c>
      <c r="B1966" s="303" t="s">
        <v>163</v>
      </c>
      <c r="C1966" s="286">
        <v>43</v>
      </c>
      <c r="D1966" s="286"/>
      <c r="E1966" s="287">
        <v>54</v>
      </c>
      <c r="F1966" s="288"/>
      <c r="G1966" s="289"/>
      <c r="H1966" s="290">
        <f t="shared" ref="H1966:J1967" si="1379">+H1967</f>
        <v>1500000</v>
      </c>
      <c r="I1966" s="290">
        <f t="shared" si="1379"/>
        <v>6000000</v>
      </c>
      <c r="J1966" s="290">
        <f t="shared" si="1379"/>
        <v>9000000</v>
      </c>
    </row>
    <row r="1967" spans="1:10" s="152" customFormat="1" x14ac:dyDescent="0.2">
      <c r="A1967" s="325">
        <v>51302</v>
      </c>
      <c r="B1967" s="329" t="s">
        <v>163</v>
      </c>
      <c r="C1967" s="154">
        <v>43</v>
      </c>
      <c r="D1967" s="155"/>
      <c r="E1967" s="156">
        <v>541</v>
      </c>
      <c r="F1967" s="226"/>
      <c r="G1967" s="157"/>
      <c r="H1967" s="247">
        <f t="shared" si="1379"/>
        <v>1500000</v>
      </c>
      <c r="I1967" s="247">
        <f t="shared" si="1379"/>
        <v>6000000</v>
      </c>
      <c r="J1967" s="247">
        <f t="shared" si="1379"/>
        <v>9000000</v>
      </c>
    </row>
    <row r="1968" spans="1:10" ht="30" x14ac:dyDescent="0.2">
      <c r="A1968" s="216">
        <v>51302</v>
      </c>
      <c r="B1968" s="214" t="s">
        <v>163</v>
      </c>
      <c r="C1968" s="218">
        <v>43</v>
      </c>
      <c r="D1968" s="216" t="s">
        <v>25</v>
      </c>
      <c r="E1968" s="220">
        <v>5413</v>
      </c>
      <c r="F1968" s="230" t="s">
        <v>780</v>
      </c>
      <c r="G1968" s="221"/>
      <c r="H1968" s="223">
        <v>1500000</v>
      </c>
      <c r="I1968" s="223">
        <v>6000000</v>
      </c>
      <c r="J1968" s="223">
        <v>9000000</v>
      </c>
    </row>
    <row r="1969" spans="1:10" s="152" customFormat="1" ht="94.5" x14ac:dyDescent="0.2">
      <c r="A1969" s="391">
        <v>51302</v>
      </c>
      <c r="B1969" s="297" t="s">
        <v>864</v>
      </c>
      <c r="C1969" s="297"/>
      <c r="D1969" s="297"/>
      <c r="E1969" s="298"/>
      <c r="F1969" s="352" t="s">
        <v>831</v>
      </c>
      <c r="G1969" s="301" t="s">
        <v>690</v>
      </c>
      <c r="H1969" s="302">
        <f>H1970+H1977+H1982</f>
        <v>494500</v>
      </c>
      <c r="I1969" s="302">
        <f t="shared" ref="I1969:J1969" si="1380">I1970+I1977+I1982</f>
        <v>0</v>
      </c>
      <c r="J1969" s="302">
        <f t="shared" si="1380"/>
        <v>0</v>
      </c>
    </row>
    <row r="1970" spans="1:10" x14ac:dyDescent="0.2">
      <c r="A1970" s="335">
        <v>51302</v>
      </c>
      <c r="B1970" s="333" t="s">
        <v>864</v>
      </c>
      <c r="C1970" s="286">
        <v>43</v>
      </c>
      <c r="D1970" s="333"/>
      <c r="E1970" s="287">
        <v>31</v>
      </c>
      <c r="F1970" s="288"/>
      <c r="G1970" s="288"/>
      <c r="H1970" s="318">
        <f>H1971+H1973+H1975</f>
        <v>22000</v>
      </c>
      <c r="I1970" s="318">
        <f t="shared" ref="I1970:J1970" si="1381">I1971+I1973+I1975</f>
        <v>0</v>
      </c>
      <c r="J1970" s="318">
        <f t="shared" si="1381"/>
        <v>0</v>
      </c>
    </row>
    <row r="1971" spans="1:10" s="152" customFormat="1" x14ac:dyDescent="0.2">
      <c r="A1971" s="325">
        <v>51302</v>
      </c>
      <c r="B1971" s="329" t="s">
        <v>864</v>
      </c>
      <c r="C1971" s="330">
        <v>43</v>
      </c>
      <c r="D1971" s="325"/>
      <c r="E1971" s="187">
        <v>311</v>
      </c>
      <c r="F1971" s="231"/>
      <c r="G1971" s="331"/>
      <c r="H1971" s="200">
        <f>H1972</f>
        <v>18000</v>
      </c>
      <c r="I1971" s="200">
        <f t="shared" ref="I1971:J1971" si="1382">I1972</f>
        <v>0</v>
      </c>
      <c r="J1971" s="200">
        <f t="shared" si="1382"/>
        <v>0</v>
      </c>
    </row>
    <row r="1972" spans="1:10" s="224" customFormat="1" ht="15" x14ac:dyDescent="0.2">
      <c r="A1972" s="216">
        <v>51302</v>
      </c>
      <c r="B1972" s="214" t="s">
        <v>864</v>
      </c>
      <c r="C1972" s="215">
        <v>43</v>
      </c>
      <c r="D1972" s="216" t="s">
        <v>25</v>
      </c>
      <c r="E1972" s="188">
        <v>3111</v>
      </c>
      <c r="F1972" s="229" t="s">
        <v>19</v>
      </c>
      <c r="G1972" s="209"/>
      <c r="H1972" s="334">
        <v>18000</v>
      </c>
      <c r="I1972" s="334">
        <v>0</v>
      </c>
      <c r="J1972" s="334">
        <v>0</v>
      </c>
    </row>
    <row r="1973" spans="1:10" s="152" customFormat="1" x14ac:dyDescent="0.2">
      <c r="A1973" s="325">
        <v>51302</v>
      </c>
      <c r="B1973" s="329" t="s">
        <v>864</v>
      </c>
      <c r="C1973" s="154">
        <v>43</v>
      </c>
      <c r="D1973" s="155"/>
      <c r="E1973" s="156">
        <v>312</v>
      </c>
      <c r="F1973" s="226"/>
      <c r="G1973" s="157"/>
      <c r="H1973" s="247">
        <f t="shared" ref="H1973:J1973" si="1383">SUM(H1974)</f>
        <v>1000</v>
      </c>
      <c r="I1973" s="247">
        <f t="shared" si="1383"/>
        <v>0</v>
      </c>
      <c r="J1973" s="247">
        <f t="shared" si="1383"/>
        <v>0</v>
      </c>
    </row>
    <row r="1974" spans="1:10" s="224" customFormat="1" ht="15" x14ac:dyDescent="0.2">
      <c r="A1974" s="216">
        <v>51302</v>
      </c>
      <c r="B1974" s="214" t="s">
        <v>864</v>
      </c>
      <c r="C1974" s="218">
        <v>43</v>
      </c>
      <c r="D1974" s="216" t="s">
        <v>25</v>
      </c>
      <c r="E1974" s="220">
        <v>3121</v>
      </c>
      <c r="F1974" s="230" t="s">
        <v>22</v>
      </c>
      <c r="G1974" s="221"/>
      <c r="H1974" s="223">
        <v>1000</v>
      </c>
      <c r="I1974" s="223">
        <v>0</v>
      </c>
      <c r="J1974" s="223">
        <v>0</v>
      </c>
    </row>
    <row r="1975" spans="1:10" s="166" customFormat="1" x14ac:dyDescent="0.2">
      <c r="A1975" s="325">
        <v>51302</v>
      </c>
      <c r="B1975" s="329" t="s">
        <v>864</v>
      </c>
      <c r="C1975" s="154">
        <v>43</v>
      </c>
      <c r="D1975" s="155"/>
      <c r="E1975" s="156">
        <v>313</v>
      </c>
      <c r="F1975" s="226"/>
      <c r="G1975" s="157"/>
      <c r="H1975" s="247">
        <f>H1976</f>
        <v>3000</v>
      </c>
      <c r="I1975" s="247">
        <f t="shared" ref="I1975:J1975" si="1384">I1976</f>
        <v>0</v>
      </c>
      <c r="J1975" s="247">
        <f t="shared" si="1384"/>
        <v>0</v>
      </c>
    </row>
    <row r="1976" spans="1:10" s="152" customFormat="1" x14ac:dyDescent="0.2">
      <c r="A1976" s="216">
        <v>51302</v>
      </c>
      <c r="B1976" s="214" t="s">
        <v>864</v>
      </c>
      <c r="C1976" s="218">
        <v>43</v>
      </c>
      <c r="D1976" s="216" t="s">
        <v>25</v>
      </c>
      <c r="E1976" s="220">
        <v>3132</v>
      </c>
      <c r="F1976" s="230" t="s">
        <v>280</v>
      </c>
      <c r="G1976" s="221"/>
      <c r="H1976" s="223">
        <v>3000</v>
      </c>
      <c r="I1976" s="223">
        <v>0</v>
      </c>
      <c r="J1976" s="223">
        <v>0</v>
      </c>
    </row>
    <row r="1977" spans="1:10" s="224" customFormat="1" x14ac:dyDescent="0.2">
      <c r="A1977" s="390">
        <v>51302</v>
      </c>
      <c r="B1977" s="303" t="s">
        <v>864</v>
      </c>
      <c r="C1977" s="286">
        <v>43</v>
      </c>
      <c r="D1977" s="286"/>
      <c r="E1977" s="287">
        <v>32</v>
      </c>
      <c r="F1977" s="288"/>
      <c r="G1977" s="289"/>
      <c r="H1977" s="290">
        <f>H1978+H1980</f>
        <v>397500</v>
      </c>
      <c r="I1977" s="290">
        <f t="shared" ref="I1977:J1977" si="1385">I1978+I1980</f>
        <v>0</v>
      </c>
      <c r="J1977" s="290">
        <f t="shared" si="1385"/>
        <v>0</v>
      </c>
    </row>
    <row r="1978" spans="1:10" s="167" customFormat="1" x14ac:dyDescent="0.2">
      <c r="A1978" s="325">
        <v>51302</v>
      </c>
      <c r="B1978" s="329" t="s">
        <v>864</v>
      </c>
      <c r="C1978" s="154">
        <v>43</v>
      </c>
      <c r="D1978" s="155"/>
      <c r="E1978" s="156">
        <v>321</v>
      </c>
      <c r="F1978" s="226"/>
      <c r="G1978" s="157"/>
      <c r="H1978" s="247">
        <f>H1979</f>
        <v>500</v>
      </c>
      <c r="I1978" s="247">
        <f t="shared" ref="I1978:J1978" si="1386">I1979</f>
        <v>0</v>
      </c>
      <c r="J1978" s="247">
        <f t="shared" si="1386"/>
        <v>0</v>
      </c>
    </row>
    <row r="1979" spans="1:10" s="224" customFormat="1" ht="30" x14ac:dyDescent="0.2">
      <c r="A1979" s="216">
        <v>51302</v>
      </c>
      <c r="B1979" s="214" t="s">
        <v>864</v>
      </c>
      <c r="C1979" s="218">
        <v>43</v>
      </c>
      <c r="D1979" s="216" t="s">
        <v>25</v>
      </c>
      <c r="E1979" s="220">
        <v>3212</v>
      </c>
      <c r="F1979" s="230" t="s">
        <v>111</v>
      </c>
      <c r="G1979" s="221"/>
      <c r="H1979" s="223">
        <v>500</v>
      </c>
      <c r="I1979" s="245">
        <v>0</v>
      </c>
      <c r="J1979" s="245">
        <v>0</v>
      </c>
    </row>
    <row r="1980" spans="1:10" s="166" customFormat="1" x14ac:dyDescent="0.2">
      <c r="A1980" s="325">
        <v>51302</v>
      </c>
      <c r="B1980" s="329" t="s">
        <v>864</v>
      </c>
      <c r="C1980" s="154">
        <v>43</v>
      </c>
      <c r="D1980" s="155"/>
      <c r="E1980" s="156">
        <v>323</v>
      </c>
      <c r="F1980" s="226"/>
      <c r="G1980" s="157"/>
      <c r="H1980" s="247">
        <f>H1981</f>
        <v>397000</v>
      </c>
      <c r="I1980" s="247">
        <f t="shared" ref="I1980:J1980" si="1387">I1981</f>
        <v>0</v>
      </c>
      <c r="J1980" s="247">
        <f t="shared" si="1387"/>
        <v>0</v>
      </c>
    </row>
    <row r="1981" spans="1:10" s="167" customFormat="1" x14ac:dyDescent="0.2">
      <c r="A1981" s="216">
        <v>51302</v>
      </c>
      <c r="B1981" s="214" t="s">
        <v>864</v>
      </c>
      <c r="C1981" s="218">
        <v>43</v>
      </c>
      <c r="D1981" s="216" t="s">
        <v>25</v>
      </c>
      <c r="E1981" s="220">
        <v>3239</v>
      </c>
      <c r="F1981" s="230" t="s">
        <v>41</v>
      </c>
      <c r="G1981" s="348"/>
      <c r="H1981" s="223">
        <v>397000</v>
      </c>
      <c r="I1981" s="245">
        <v>0</v>
      </c>
      <c r="J1981" s="245">
        <v>0</v>
      </c>
    </row>
    <row r="1982" spans="1:10" s="244" customFormat="1" x14ac:dyDescent="0.2">
      <c r="A1982" s="390">
        <v>51302</v>
      </c>
      <c r="B1982" s="303" t="s">
        <v>864</v>
      </c>
      <c r="C1982" s="286">
        <v>43</v>
      </c>
      <c r="D1982" s="286"/>
      <c r="E1982" s="287">
        <v>42</v>
      </c>
      <c r="F1982" s="288"/>
      <c r="G1982" s="289"/>
      <c r="H1982" s="290">
        <f t="shared" ref="H1982:J1983" si="1388">H1983</f>
        <v>75000</v>
      </c>
      <c r="I1982" s="290">
        <f t="shared" si="1388"/>
        <v>0</v>
      </c>
      <c r="J1982" s="290">
        <f t="shared" si="1388"/>
        <v>0</v>
      </c>
    </row>
    <row r="1983" spans="1:10" s="244" customFormat="1" x14ac:dyDescent="0.2">
      <c r="A1983" s="325">
        <v>51302</v>
      </c>
      <c r="B1983" s="329" t="s">
        <v>864</v>
      </c>
      <c r="C1983" s="154">
        <v>43</v>
      </c>
      <c r="D1983" s="155"/>
      <c r="E1983" s="156">
        <v>421</v>
      </c>
      <c r="F1983" s="226"/>
      <c r="G1983" s="157"/>
      <c r="H1983" s="243">
        <f>H1984</f>
        <v>75000</v>
      </c>
      <c r="I1983" s="243">
        <f t="shared" si="1388"/>
        <v>0</v>
      </c>
      <c r="J1983" s="243">
        <f t="shared" si="1388"/>
        <v>0</v>
      </c>
    </row>
    <row r="1984" spans="1:10" s="244" customFormat="1" x14ac:dyDescent="0.2">
      <c r="A1984" s="216">
        <v>51302</v>
      </c>
      <c r="B1984" s="214" t="s">
        <v>864</v>
      </c>
      <c r="C1984" s="218">
        <v>43</v>
      </c>
      <c r="D1984" s="216" t="s">
        <v>25</v>
      </c>
      <c r="E1984" s="220">
        <v>4214</v>
      </c>
      <c r="F1984" s="230" t="s">
        <v>154</v>
      </c>
      <c r="G1984" s="221"/>
      <c r="H1984" s="245">
        <v>75000</v>
      </c>
      <c r="I1984" s="245">
        <v>0</v>
      </c>
      <c r="J1984" s="245">
        <v>0</v>
      </c>
    </row>
    <row r="1985" spans="1:10" s="244" customFormat="1" ht="78.75" x14ac:dyDescent="0.2">
      <c r="A1985" s="391">
        <v>51302</v>
      </c>
      <c r="B1985" s="297" t="s">
        <v>865</v>
      </c>
      <c r="C1985" s="297"/>
      <c r="D1985" s="297"/>
      <c r="E1985" s="298"/>
      <c r="F1985" s="300" t="s">
        <v>832</v>
      </c>
      <c r="G1985" s="301" t="s">
        <v>690</v>
      </c>
      <c r="H1985" s="302">
        <f>H1986+H1993+H1997+H2000+H2007+H2013+H2016+H2019+H2026+H2031</f>
        <v>83088000</v>
      </c>
      <c r="I1985" s="302">
        <f t="shared" ref="I1985:J1985" si="1389">I1986+I1993+I1997+I2000+I2007+I2013+I2016+I2019+I2026+I2031</f>
        <v>12000000</v>
      </c>
      <c r="J1985" s="302">
        <f t="shared" si="1389"/>
        <v>0</v>
      </c>
    </row>
    <row r="1986" spans="1:10" s="244" customFormat="1" x14ac:dyDescent="0.2">
      <c r="A1986" s="335">
        <v>51302</v>
      </c>
      <c r="B1986" s="333" t="s">
        <v>865</v>
      </c>
      <c r="C1986" s="286">
        <v>43</v>
      </c>
      <c r="D1986" s="333"/>
      <c r="E1986" s="287">
        <v>31</v>
      </c>
      <c r="F1986" s="288"/>
      <c r="G1986" s="288"/>
      <c r="H1986" s="318">
        <f t="shared" ref="H1986:J1986" si="1390">H1987+H1989+H1991</f>
        <v>40000</v>
      </c>
      <c r="I1986" s="318">
        <f t="shared" si="1390"/>
        <v>0</v>
      </c>
      <c r="J1986" s="318">
        <f t="shared" si="1390"/>
        <v>0</v>
      </c>
    </row>
    <row r="1987" spans="1:10" s="244" customFormat="1" x14ac:dyDescent="0.2">
      <c r="A1987" s="325">
        <v>51302</v>
      </c>
      <c r="B1987" s="329" t="s">
        <v>865</v>
      </c>
      <c r="C1987" s="330">
        <v>43</v>
      </c>
      <c r="D1987" s="325"/>
      <c r="E1987" s="187">
        <v>311</v>
      </c>
      <c r="F1987" s="231"/>
      <c r="G1987" s="331"/>
      <c r="H1987" s="200">
        <f t="shared" ref="H1987:J1987" si="1391">H1988</f>
        <v>33000</v>
      </c>
      <c r="I1987" s="200">
        <f t="shared" si="1391"/>
        <v>0</v>
      </c>
      <c r="J1987" s="200">
        <f t="shared" si="1391"/>
        <v>0</v>
      </c>
    </row>
    <row r="1988" spans="1:10" s="244" customFormat="1" x14ac:dyDescent="0.2">
      <c r="A1988" s="216">
        <v>51302</v>
      </c>
      <c r="B1988" s="214" t="s">
        <v>865</v>
      </c>
      <c r="C1988" s="215">
        <v>43</v>
      </c>
      <c r="D1988" s="216" t="s">
        <v>25</v>
      </c>
      <c r="E1988" s="188">
        <v>3111</v>
      </c>
      <c r="F1988" s="229" t="s">
        <v>19</v>
      </c>
      <c r="G1988" s="209"/>
      <c r="H1988" s="334">
        <v>33000</v>
      </c>
      <c r="I1988" s="334">
        <v>0</v>
      </c>
      <c r="J1988" s="334">
        <v>0</v>
      </c>
    </row>
    <row r="1989" spans="1:10" s="244" customFormat="1" x14ac:dyDescent="0.2">
      <c r="A1989" s="325">
        <v>51302</v>
      </c>
      <c r="B1989" s="329" t="s">
        <v>865</v>
      </c>
      <c r="C1989" s="154">
        <v>43</v>
      </c>
      <c r="D1989" s="155"/>
      <c r="E1989" s="156">
        <v>312</v>
      </c>
      <c r="F1989" s="226"/>
      <c r="G1989" s="157"/>
      <c r="H1989" s="247">
        <f>H1990</f>
        <v>1000</v>
      </c>
      <c r="I1989" s="247">
        <f t="shared" ref="I1989:J1989" si="1392">SUM(I1990)</f>
        <v>0</v>
      </c>
      <c r="J1989" s="247">
        <f t="shared" si="1392"/>
        <v>0</v>
      </c>
    </row>
    <row r="1990" spans="1:10" s="244" customFormat="1" x14ac:dyDescent="0.2">
      <c r="A1990" s="216">
        <v>51302</v>
      </c>
      <c r="B1990" s="214" t="s">
        <v>865</v>
      </c>
      <c r="C1990" s="218">
        <v>43</v>
      </c>
      <c r="D1990" s="216" t="s">
        <v>25</v>
      </c>
      <c r="E1990" s="220">
        <v>3121</v>
      </c>
      <c r="F1990" s="230" t="s">
        <v>22</v>
      </c>
      <c r="G1990" s="221"/>
      <c r="H1990" s="223">
        <v>1000</v>
      </c>
      <c r="I1990" s="223">
        <v>0</v>
      </c>
      <c r="J1990" s="223">
        <v>0</v>
      </c>
    </row>
    <row r="1991" spans="1:10" s="244" customFormat="1" x14ac:dyDescent="0.2">
      <c r="A1991" s="325">
        <v>51302</v>
      </c>
      <c r="B1991" s="329" t="s">
        <v>865</v>
      </c>
      <c r="C1991" s="154">
        <v>43</v>
      </c>
      <c r="D1991" s="155"/>
      <c r="E1991" s="156">
        <v>313</v>
      </c>
      <c r="F1991" s="226"/>
      <c r="G1991" s="157"/>
      <c r="H1991" s="247">
        <f>H1992</f>
        <v>6000</v>
      </c>
      <c r="I1991" s="247">
        <f t="shared" ref="I1991:J1991" si="1393">I1992</f>
        <v>0</v>
      </c>
      <c r="J1991" s="247">
        <f t="shared" si="1393"/>
        <v>0</v>
      </c>
    </row>
    <row r="1992" spans="1:10" s="244" customFormat="1" x14ac:dyDescent="0.2">
      <c r="A1992" s="216">
        <v>51302</v>
      </c>
      <c r="B1992" s="214" t="s">
        <v>865</v>
      </c>
      <c r="C1992" s="218">
        <v>43</v>
      </c>
      <c r="D1992" s="216" t="s">
        <v>25</v>
      </c>
      <c r="E1992" s="220">
        <v>3132</v>
      </c>
      <c r="F1992" s="230" t="s">
        <v>280</v>
      </c>
      <c r="G1992" s="221"/>
      <c r="H1992" s="223">
        <v>6000</v>
      </c>
      <c r="I1992" s="223">
        <v>0</v>
      </c>
      <c r="J1992" s="223">
        <v>0</v>
      </c>
    </row>
    <row r="1993" spans="1:10" s="244" customFormat="1" x14ac:dyDescent="0.2">
      <c r="A1993" s="390">
        <v>51302</v>
      </c>
      <c r="B1993" s="303" t="s">
        <v>865</v>
      </c>
      <c r="C1993" s="286">
        <v>43</v>
      </c>
      <c r="D1993" s="286"/>
      <c r="E1993" s="287">
        <v>32</v>
      </c>
      <c r="F1993" s="288"/>
      <c r="G1993" s="289"/>
      <c r="H1993" s="290">
        <f t="shared" ref="H1993:J1993" si="1394">+H1994</f>
        <v>124000</v>
      </c>
      <c r="I1993" s="290">
        <f t="shared" si="1394"/>
        <v>0</v>
      </c>
      <c r="J1993" s="290">
        <f t="shared" si="1394"/>
        <v>0</v>
      </c>
    </row>
    <row r="1994" spans="1:10" s="244" customFormat="1" x14ac:dyDescent="0.2">
      <c r="A1994" s="325">
        <v>51302</v>
      </c>
      <c r="B1994" s="329" t="s">
        <v>865</v>
      </c>
      <c r="C1994" s="154">
        <v>43</v>
      </c>
      <c r="D1994" s="155"/>
      <c r="E1994" s="156">
        <v>323</v>
      </c>
      <c r="F1994" s="226"/>
      <c r="G1994" s="157"/>
      <c r="H1994" s="247">
        <f t="shared" ref="H1994" si="1395">SUM(H1995:H1996)</f>
        <v>124000</v>
      </c>
      <c r="I1994" s="247">
        <f t="shared" ref="I1994:J1994" si="1396">SUM(I1995:I1996)</f>
        <v>0</v>
      </c>
      <c r="J1994" s="247">
        <f t="shared" si="1396"/>
        <v>0</v>
      </c>
    </row>
    <row r="1995" spans="1:10" s="244" customFormat="1" x14ac:dyDescent="0.2">
      <c r="A1995" s="216">
        <v>51302</v>
      </c>
      <c r="B1995" s="214" t="s">
        <v>865</v>
      </c>
      <c r="C1995" s="218">
        <v>43</v>
      </c>
      <c r="D1995" s="216" t="s">
        <v>25</v>
      </c>
      <c r="E1995" s="220">
        <v>3233</v>
      </c>
      <c r="F1995" s="230" t="s">
        <v>119</v>
      </c>
      <c r="G1995" s="348"/>
      <c r="H1995" s="345">
        <v>4000</v>
      </c>
      <c r="I1995" s="345">
        <v>0</v>
      </c>
      <c r="J1995" s="345">
        <v>0</v>
      </c>
    </row>
    <row r="1996" spans="1:10" s="244" customFormat="1" x14ac:dyDescent="0.2">
      <c r="A1996" s="216">
        <v>51302</v>
      </c>
      <c r="B1996" s="214" t="s">
        <v>865</v>
      </c>
      <c r="C1996" s="218">
        <v>43</v>
      </c>
      <c r="D1996" s="216" t="s">
        <v>25</v>
      </c>
      <c r="E1996" s="220">
        <v>3239</v>
      </c>
      <c r="F1996" s="230" t="s">
        <v>41</v>
      </c>
      <c r="G1996" s="348"/>
      <c r="H1996" s="223">
        <v>120000</v>
      </c>
      <c r="I1996" s="245">
        <v>0</v>
      </c>
      <c r="J1996" s="245">
        <v>0</v>
      </c>
    </row>
    <row r="1997" spans="1:10" s="244" customFormat="1" x14ac:dyDescent="0.2">
      <c r="A1997" s="335">
        <v>51302</v>
      </c>
      <c r="B1997" s="333" t="s">
        <v>865</v>
      </c>
      <c r="C1997" s="286">
        <v>43</v>
      </c>
      <c r="D1997" s="286"/>
      <c r="E1997" s="287">
        <v>42</v>
      </c>
      <c r="F1997" s="288"/>
      <c r="G1997" s="289"/>
      <c r="H1997" s="290">
        <f t="shared" ref="H1997:J1997" si="1397">H1998</f>
        <v>5500000</v>
      </c>
      <c r="I1997" s="290">
        <f t="shared" si="1397"/>
        <v>0</v>
      </c>
      <c r="J1997" s="290">
        <f t="shared" si="1397"/>
        <v>0</v>
      </c>
    </row>
    <row r="1998" spans="1:10" x14ac:dyDescent="0.2">
      <c r="A1998" s="325">
        <v>51302</v>
      </c>
      <c r="B1998" s="329" t="s">
        <v>865</v>
      </c>
      <c r="C1998" s="154">
        <v>43</v>
      </c>
      <c r="D1998" s="155"/>
      <c r="E1998" s="156">
        <v>421</v>
      </c>
      <c r="F1998" s="226"/>
      <c r="G1998" s="157"/>
      <c r="H1998" s="243">
        <f t="shared" ref="H1998:J1998" si="1398">+H1999</f>
        <v>5500000</v>
      </c>
      <c r="I1998" s="243">
        <f t="shared" si="1398"/>
        <v>0</v>
      </c>
      <c r="J1998" s="243">
        <f t="shared" si="1398"/>
        <v>0</v>
      </c>
    </row>
    <row r="1999" spans="1:10" s="152" customFormat="1" x14ac:dyDescent="0.2">
      <c r="A1999" s="216">
        <v>51302</v>
      </c>
      <c r="B1999" s="214" t="s">
        <v>865</v>
      </c>
      <c r="C1999" s="218">
        <v>43</v>
      </c>
      <c r="D1999" s="216" t="s">
        <v>25</v>
      </c>
      <c r="E1999" s="220">
        <v>4213</v>
      </c>
      <c r="F1999" s="230" t="s">
        <v>804</v>
      </c>
      <c r="G1999" s="221"/>
      <c r="H1999" s="245">
        <v>5500000</v>
      </c>
      <c r="I1999" s="245">
        <v>0</v>
      </c>
      <c r="J1999" s="245">
        <v>0</v>
      </c>
    </row>
    <row r="2000" spans="1:10" x14ac:dyDescent="0.2">
      <c r="A2000" s="335">
        <v>51302</v>
      </c>
      <c r="B2000" s="333" t="s">
        <v>865</v>
      </c>
      <c r="C2000" s="286">
        <v>51</v>
      </c>
      <c r="D2000" s="333"/>
      <c r="E2000" s="287">
        <v>31</v>
      </c>
      <c r="F2000" s="288"/>
      <c r="G2000" s="288"/>
      <c r="H2000" s="318">
        <f>H2001+H2003+H2005</f>
        <v>117000</v>
      </c>
      <c r="I2000" s="318">
        <f t="shared" ref="I2000:J2000" si="1399">I2001+I2003+I2005</f>
        <v>0</v>
      </c>
      <c r="J2000" s="318">
        <f t="shared" si="1399"/>
        <v>0</v>
      </c>
    </row>
    <row r="2001" spans="1:10" s="152" customFormat="1" x14ac:dyDescent="0.2">
      <c r="A2001" s="325">
        <v>51302</v>
      </c>
      <c r="B2001" s="329" t="s">
        <v>865</v>
      </c>
      <c r="C2001" s="330">
        <v>51</v>
      </c>
      <c r="D2001" s="325"/>
      <c r="E2001" s="187">
        <v>311</v>
      </c>
      <c r="F2001" s="231"/>
      <c r="G2001" s="331"/>
      <c r="H2001" s="200">
        <f>H2002</f>
        <v>92000</v>
      </c>
      <c r="I2001" s="200">
        <f t="shared" ref="I2001:J2001" si="1400">I2002</f>
        <v>0</v>
      </c>
      <c r="J2001" s="200">
        <f t="shared" si="1400"/>
        <v>0</v>
      </c>
    </row>
    <row r="2002" spans="1:10" s="224" customFormat="1" ht="15" x14ac:dyDescent="0.2">
      <c r="A2002" s="216">
        <v>51302</v>
      </c>
      <c r="B2002" s="214" t="s">
        <v>865</v>
      </c>
      <c r="C2002" s="215">
        <v>51</v>
      </c>
      <c r="D2002" s="216" t="s">
        <v>25</v>
      </c>
      <c r="E2002" s="188">
        <v>3111</v>
      </c>
      <c r="F2002" s="229" t="s">
        <v>19</v>
      </c>
      <c r="G2002" s="209"/>
      <c r="H2002" s="334">
        <v>92000</v>
      </c>
      <c r="I2002" s="334">
        <v>0</v>
      </c>
      <c r="J2002" s="334">
        <v>0</v>
      </c>
    </row>
    <row r="2003" spans="1:10" s="152" customFormat="1" x14ac:dyDescent="0.2">
      <c r="A2003" s="325">
        <v>51302</v>
      </c>
      <c r="B2003" s="329" t="s">
        <v>865</v>
      </c>
      <c r="C2003" s="154">
        <v>51</v>
      </c>
      <c r="D2003" s="155"/>
      <c r="E2003" s="156">
        <v>312</v>
      </c>
      <c r="F2003" s="226"/>
      <c r="G2003" s="157"/>
      <c r="H2003" s="247">
        <f t="shared" ref="H2003:J2003" si="1401">SUM(H2004)</f>
        <v>9000</v>
      </c>
      <c r="I2003" s="247">
        <f t="shared" si="1401"/>
        <v>0</v>
      </c>
      <c r="J2003" s="247">
        <f t="shared" si="1401"/>
        <v>0</v>
      </c>
    </row>
    <row r="2004" spans="1:10" s="224" customFormat="1" ht="15" x14ac:dyDescent="0.2">
      <c r="A2004" s="216">
        <v>51302</v>
      </c>
      <c r="B2004" s="214" t="s">
        <v>865</v>
      </c>
      <c r="C2004" s="218">
        <v>51</v>
      </c>
      <c r="D2004" s="216" t="s">
        <v>25</v>
      </c>
      <c r="E2004" s="220">
        <v>3121</v>
      </c>
      <c r="F2004" s="230" t="s">
        <v>22</v>
      </c>
      <c r="G2004" s="221"/>
      <c r="H2004" s="223">
        <v>9000</v>
      </c>
      <c r="I2004" s="223">
        <v>0</v>
      </c>
      <c r="J2004" s="223">
        <v>0</v>
      </c>
    </row>
    <row r="2005" spans="1:10" s="166" customFormat="1" x14ac:dyDescent="0.2">
      <c r="A2005" s="325">
        <v>51302</v>
      </c>
      <c r="B2005" s="329" t="s">
        <v>865</v>
      </c>
      <c r="C2005" s="154">
        <v>51</v>
      </c>
      <c r="D2005" s="155"/>
      <c r="E2005" s="156">
        <v>313</v>
      </c>
      <c r="F2005" s="226"/>
      <c r="G2005" s="157"/>
      <c r="H2005" s="247">
        <f>H2006</f>
        <v>16000</v>
      </c>
      <c r="I2005" s="247">
        <f t="shared" ref="I2005:J2005" si="1402">SUM(I2006:I2006)</f>
        <v>0</v>
      </c>
      <c r="J2005" s="247">
        <f t="shared" si="1402"/>
        <v>0</v>
      </c>
    </row>
    <row r="2006" spans="1:10" s="152" customFormat="1" x14ac:dyDescent="0.2">
      <c r="A2006" s="216">
        <v>51302</v>
      </c>
      <c r="B2006" s="214" t="s">
        <v>865</v>
      </c>
      <c r="C2006" s="218">
        <v>51</v>
      </c>
      <c r="D2006" s="216" t="s">
        <v>25</v>
      </c>
      <c r="E2006" s="220">
        <v>3132</v>
      </c>
      <c r="F2006" s="230" t="s">
        <v>280</v>
      </c>
      <c r="G2006" s="221"/>
      <c r="H2006" s="334">
        <v>16000</v>
      </c>
      <c r="I2006" s="223">
        <v>0</v>
      </c>
      <c r="J2006" s="223">
        <v>0</v>
      </c>
    </row>
    <row r="2007" spans="1:10" s="224" customFormat="1" x14ac:dyDescent="0.2">
      <c r="A2007" s="390">
        <v>51302</v>
      </c>
      <c r="B2007" s="303" t="s">
        <v>865</v>
      </c>
      <c r="C2007" s="286">
        <v>51</v>
      </c>
      <c r="D2007" s="286"/>
      <c r="E2007" s="287">
        <v>32</v>
      </c>
      <c r="F2007" s="288"/>
      <c r="G2007" s="289"/>
      <c r="H2007" s="290">
        <f>H2008+H2010</f>
        <v>256000</v>
      </c>
      <c r="I2007" s="290">
        <f t="shared" ref="I2007:J2007" si="1403">I2008+I2010</f>
        <v>0</v>
      </c>
      <c r="J2007" s="290">
        <f t="shared" si="1403"/>
        <v>0</v>
      </c>
    </row>
    <row r="2008" spans="1:10" s="167" customFormat="1" x14ac:dyDescent="0.2">
      <c r="A2008" s="325">
        <v>51302</v>
      </c>
      <c r="B2008" s="329" t="s">
        <v>865</v>
      </c>
      <c r="C2008" s="154">
        <v>51</v>
      </c>
      <c r="D2008" s="155"/>
      <c r="E2008" s="156">
        <v>321</v>
      </c>
      <c r="F2008" s="226"/>
      <c r="G2008" s="157"/>
      <c r="H2008" s="247">
        <f>H2009</f>
        <v>1000</v>
      </c>
      <c r="I2008" s="247">
        <f t="shared" ref="I2008:J2008" si="1404">I2009</f>
        <v>0</v>
      </c>
      <c r="J2008" s="247">
        <f t="shared" si="1404"/>
        <v>0</v>
      </c>
    </row>
    <row r="2009" spans="1:10" s="224" customFormat="1" ht="30" x14ac:dyDescent="0.2">
      <c r="A2009" s="216">
        <v>51302</v>
      </c>
      <c r="B2009" s="214" t="s">
        <v>865</v>
      </c>
      <c r="C2009" s="218">
        <v>51</v>
      </c>
      <c r="D2009" s="216" t="s">
        <v>25</v>
      </c>
      <c r="E2009" s="220">
        <v>3212</v>
      </c>
      <c r="F2009" s="230" t="s">
        <v>111</v>
      </c>
      <c r="G2009" s="221"/>
      <c r="H2009" s="223">
        <v>1000</v>
      </c>
      <c r="I2009" s="245">
        <v>0</v>
      </c>
      <c r="J2009" s="245">
        <v>0</v>
      </c>
    </row>
    <row r="2010" spans="1:10" s="224" customFormat="1" x14ac:dyDescent="0.2">
      <c r="A2010" s="325">
        <v>51302</v>
      </c>
      <c r="B2010" s="329" t="s">
        <v>865</v>
      </c>
      <c r="C2010" s="154">
        <v>51</v>
      </c>
      <c r="D2010" s="155"/>
      <c r="E2010" s="156">
        <v>323</v>
      </c>
      <c r="F2010" s="226"/>
      <c r="G2010" s="157"/>
      <c r="H2010" s="247">
        <f t="shared" ref="H2010:J2010" si="1405">SUM(H2011:H2012)</f>
        <v>255000</v>
      </c>
      <c r="I2010" s="247">
        <f t="shared" si="1405"/>
        <v>0</v>
      </c>
      <c r="J2010" s="247">
        <f t="shared" si="1405"/>
        <v>0</v>
      </c>
    </row>
    <row r="2011" spans="1:10" s="166" customFormat="1" ht="15" x14ac:dyDescent="0.2">
      <c r="A2011" s="216">
        <v>51302</v>
      </c>
      <c r="B2011" s="214" t="s">
        <v>865</v>
      </c>
      <c r="C2011" s="218">
        <v>51</v>
      </c>
      <c r="D2011" s="216" t="s">
        <v>25</v>
      </c>
      <c r="E2011" s="220">
        <v>3233</v>
      </c>
      <c r="F2011" s="230" t="s">
        <v>119</v>
      </c>
      <c r="G2011" s="348"/>
      <c r="H2011" s="345">
        <v>5000</v>
      </c>
      <c r="I2011" s="345">
        <v>0</v>
      </c>
      <c r="J2011" s="345">
        <v>0</v>
      </c>
    </row>
    <row r="2012" spans="1:10" s="152" customFormat="1" x14ac:dyDescent="0.2">
      <c r="A2012" s="216">
        <v>51302</v>
      </c>
      <c r="B2012" s="214" t="s">
        <v>865</v>
      </c>
      <c r="C2012" s="218">
        <v>51</v>
      </c>
      <c r="D2012" s="216" t="s">
        <v>25</v>
      </c>
      <c r="E2012" s="220">
        <v>3239</v>
      </c>
      <c r="F2012" s="230" t="s">
        <v>41</v>
      </c>
      <c r="G2012" s="348"/>
      <c r="H2012" s="223">
        <v>250000</v>
      </c>
      <c r="I2012" s="245">
        <v>0</v>
      </c>
      <c r="J2012" s="245">
        <v>0</v>
      </c>
    </row>
    <row r="2013" spans="1:10" s="224" customFormat="1" x14ac:dyDescent="0.2">
      <c r="A2013" s="390">
        <v>51302</v>
      </c>
      <c r="B2013" s="303" t="s">
        <v>865</v>
      </c>
      <c r="C2013" s="286">
        <v>51</v>
      </c>
      <c r="D2013" s="286"/>
      <c r="E2013" s="287">
        <v>36</v>
      </c>
      <c r="F2013" s="288"/>
      <c r="G2013" s="289"/>
      <c r="H2013" s="290">
        <f t="shared" ref="H2013:J2014" si="1406">H2014</f>
        <v>45000000</v>
      </c>
      <c r="I2013" s="290">
        <f t="shared" si="1406"/>
        <v>12000000</v>
      </c>
      <c r="J2013" s="290">
        <f t="shared" si="1406"/>
        <v>0</v>
      </c>
    </row>
    <row r="2014" spans="1:10" s="167" customFormat="1" x14ac:dyDescent="0.2">
      <c r="A2014" s="325">
        <v>51302</v>
      </c>
      <c r="B2014" s="329" t="s">
        <v>865</v>
      </c>
      <c r="C2014" s="154">
        <v>51</v>
      </c>
      <c r="D2014" s="155"/>
      <c r="E2014" s="156">
        <v>368</v>
      </c>
      <c r="F2014" s="226"/>
      <c r="G2014" s="157"/>
      <c r="H2014" s="243">
        <f t="shared" si="1406"/>
        <v>45000000</v>
      </c>
      <c r="I2014" s="243">
        <f t="shared" si="1406"/>
        <v>12000000</v>
      </c>
      <c r="J2014" s="243">
        <f t="shared" si="1406"/>
        <v>0</v>
      </c>
    </row>
    <row r="2015" spans="1:10" s="167" customFormat="1" ht="30" x14ac:dyDescent="0.2">
      <c r="A2015" s="216">
        <v>51302</v>
      </c>
      <c r="B2015" s="214" t="s">
        <v>865</v>
      </c>
      <c r="C2015" s="218">
        <v>51</v>
      </c>
      <c r="D2015" s="216" t="s">
        <v>27</v>
      </c>
      <c r="E2015" s="220">
        <v>3682</v>
      </c>
      <c r="F2015" s="230" t="s">
        <v>620</v>
      </c>
      <c r="G2015" s="221"/>
      <c r="H2015" s="223">
        <v>45000000</v>
      </c>
      <c r="I2015" s="245">
        <v>12000000</v>
      </c>
      <c r="J2015" s="245">
        <v>0</v>
      </c>
    </row>
    <row r="2016" spans="1:10" s="244" customFormat="1" x14ac:dyDescent="0.2">
      <c r="A2016" s="335">
        <v>51302</v>
      </c>
      <c r="B2016" s="333" t="s">
        <v>865</v>
      </c>
      <c r="C2016" s="286">
        <v>51</v>
      </c>
      <c r="D2016" s="286"/>
      <c r="E2016" s="287">
        <v>42</v>
      </c>
      <c r="F2016" s="288"/>
      <c r="G2016" s="289"/>
      <c r="H2016" s="290">
        <f t="shared" ref="H2016" si="1407">H2017</f>
        <v>19000000</v>
      </c>
      <c r="I2016" s="290">
        <f t="shared" ref="I2016:J2016" si="1408">I2017</f>
        <v>0</v>
      </c>
      <c r="J2016" s="290">
        <f t="shared" si="1408"/>
        <v>0</v>
      </c>
    </row>
    <row r="2017" spans="1:10" s="244" customFormat="1" x14ac:dyDescent="0.2">
      <c r="A2017" s="325">
        <v>51302</v>
      </c>
      <c r="B2017" s="329" t="s">
        <v>865</v>
      </c>
      <c r="C2017" s="154">
        <v>51</v>
      </c>
      <c r="D2017" s="155"/>
      <c r="E2017" s="156">
        <v>421</v>
      </c>
      <c r="F2017" s="226"/>
      <c r="G2017" s="157"/>
      <c r="H2017" s="243">
        <f t="shared" ref="H2017:J2017" si="1409">+H2018</f>
        <v>19000000</v>
      </c>
      <c r="I2017" s="243">
        <f t="shared" si="1409"/>
        <v>0</v>
      </c>
      <c r="J2017" s="243">
        <f t="shared" si="1409"/>
        <v>0</v>
      </c>
    </row>
    <row r="2018" spans="1:10" s="244" customFormat="1" x14ac:dyDescent="0.2">
      <c r="A2018" s="216">
        <v>51302</v>
      </c>
      <c r="B2018" s="214" t="s">
        <v>865</v>
      </c>
      <c r="C2018" s="218">
        <v>51</v>
      </c>
      <c r="D2018" s="216" t="s">
        <v>25</v>
      </c>
      <c r="E2018" s="220">
        <v>4213</v>
      </c>
      <c r="F2018" s="230" t="s">
        <v>804</v>
      </c>
      <c r="G2018" s="221"/>
      <c r="H2018" s="245">
        <v>19000000</v>
      </c>
      <c r="I2018" s="245">
        <v>0</v>
      </c>
      <c r="J2018" s="245">
        <v>0</v>
      </c>
    </row>
    <row r="2019" spans="1:10" s="244" customFormat="1" x14ac:dyDescent="0.2">
      <c r="A2019" s="335">
        <v>51302</v>
      </c>
      <c r="B2019" s="333" t="s">
        <v>865</v>
      </c>
      <c r="C2019" s="286">
        <v>559</v>
      </c>
      <c r="D2019" s="333"/>
      <c r="E2019" s="287">
        <v>31</v>
      </c>
      <c r="F2019" s="288"/>
      <c r="G2019" s="288"/>
      <c r="H2019" s="318">
        <f>H2020+H2022+H2024</f>
        <v>109000</v>
      </c>
      <c r="I2019" s="318">
        <f t="shared" ref="I2019:J2019" si="1410">I2020+I2022+I2024</f>
        <v>0</v>
      </c>
      <c r="J2019" s="318">
        <f t="shared" si="1410"/>
        <v>0</v>
      </c>
    </row>
    <row r="2020" spans="1:10" s="244" customFormat="1" x14ac:dyDescent="0.2">
      <c r="A2020" s="325">
        <v>51302</v>
      </c>
      <c r="B2020" s="329" t="s">
        <v>865</v>
      </c>
      <c r="C2020" s="330">
        <v>559</v>
      </c>
      <c r="D2020" s="325"/>
      <c r="E2020" s="187">
        <v>311</v>
      </c>
      <c r="F2020" s="231"/>
      <c r="G2020" s="331"/>
      <c r="H2020" s="200">
        <f t="shared" ref="H2020:J2020" si="1411">H2021</f>
        <v>92000</v>
      </c>
      <c r="I2020" s="200">
        <f t="shared" si="1411"/>
        <v>0</v>
      </c>
      <c r="J2020" s="200">
        <f t="shared" si="1411"/>
        <v>0</v>
      </c>
    </row>
    <row r="2021" spans="1:10" s="244" customFormat="1" x14ac:dyDescent="0.2">
      <c r="A2021" s="216">
        <v>51302</v>
      </c>
      <c r="B2021" s="214" t="s">
        <v>865</v>
      </c>
      <c r="C2021" s="215">
        <v>559</v>
      </c>
      <c r="D2021" s="216" t="s">
        <v>25</v>
      </c>
      <c r="E2021" s="188">
        <v>3111</v>
      </c>
      <c r="F2021" s="229" t="s">
        <v>19</v>
      </c>
      <c r="G2021" s="209"/>
      <c r="H2021" s="334">
        <v>92000</v>
      </c>
      <c r="I2021" s="334">
        <v>0</v>
      </c>
      <c r="J2021" s="334">
        <v>0</v>
      </c>
    </row>
    <row r="2022" spans="1:10" s="244" customFormat="1" x14ac:dyDescent="0.2">
      <c r="A2022" s="325">
        <v>51302</v>
      </c>
      <c r="B2022" s="329" t="s">
        <v>865</v>
      </c>
      <c r="C2022" s="154">
        <v>559</v>
      </c>
      <c r="D2022" s="155"/>
      <c r="E2022" s="156">
        <v>312</v>
      </c>
      <c r="F2022" s="226"/>
      <c r="G2022" s="157"/>
      <c r="H2022" s="247">
        <f t="shared" ref="H2022:J2022" si="1412">SUM(H2023)</f>
        <v>1000</v>
      </c>
      <c r="I2022" s="247">
        <f t="shared" si="1412"/>
        <v>0</v>
      </c>
      <c r="J2022" s="247">
        <f t="shared" si="1412"/>
        <v>0</v>
      </c>
    </row>
    <row r="2023" spans="1:10" s="244" customFormat="1" x14ac:dyDescent="0.2">
      <c r="A2023" s="216">
        <v>51302</v>
      </c>
      <c r="B2023" s="214" t="s">
        <v>865</v>
      </c>
      <c r="C2023" s="218">
        <v>559</v>
      </c>
      <c r="D2023" s="216" t="s">
        <v>25</v>
      </c>
      <c r="E2023" s="220">
        <v>3121</v>
      </c>
      <c r="F2023" s="230" t="s">
        <v>22</v>
      </c>
      <c r="G2023" s="221"/>
      <c r="H2023" s="223">
        <v>1000</v>
      </c>
      <c r="I2023" s="223">
        <v>0</v>
      </c>
      <c r="J2023" s="223">
        <v>0</v>
      </c>
    </row>
    <row r="2024" spans="1:10" s="244" customFormat="1" x14ac:dyDescent="0.2">
      <c r="A2024" s="325">
        <v>51302</v>
      </c>
      <c r="B2024" s="329" t="s">
        <v>865</v>
      </c>
      <c r="C2024" s="154">
        <v>559</v>
      </c>
      <c r="D2024" s="155"/>
      <c r="E2024" s="156">
        <v>313</v>
      </c>
      <c r="F2024" s="226"/>
      <c r="G2024" s="157"/>
      <c r="H2024" s="247">
        <f>H2025</f>
        <v>16000</v>
      </c>
      <c r="I2024" s="247">
        <f t="shared" ref="I2024:J2024" si="1413">I2025</f>
        <v>0</v>
      </c>
      <c r="J2024" s="247">
        <f t="shared" si="1413"/>
        <v>0</v>
      </c>
    </row>
    <row r="2025" spans="1:10" s="244" customFormat="1" x14ac:dyDescent="0.2">
      <c r="A2025" s="216">
        <v>51302</v>
      </c>
      <c r="B2025" s="214" t="s">
        <v>865</v>
      </c>
      <c r="C2025" s="218">
        <v>559</v>
      </c>
      <c r="D2025" s="216" t="s">
        <v>25</v>
      </c>
      <c r="E2025" s="220">
        <v>3132</v>
      </c>
      <c r="F2025" s="230" t="s">
        <v>280</v>
      </c>
      <c r="G2025" s="221"/>
      <c r="H2025" s="223">
        <v>16000</v>
      </c>
      <c r="I2025" s="223">
        <v>0</v>
      </c>
      <c r="J2025" s="223">
        <v>0</v>
      </c>
    </row>
    <row r="2026" spans="1:10" s="244" customFormat="1" x14ac:dyDescent="0.2">
      <c r="A2026" s="390">
        <v>51302</v>
      </c>
      <c r="B2026" s="303" t="s">
        <v>865</v>
      </c>
      <c r="C2026" s="286">
        <v>559</v>
      </c>
      <c r="D2026" s="286"/>
      <c r="E2026" s="287">
        <v>32</v>
      </c>
      <c r="F2026" s="288"/>
      <c r="G2026" s="289"/>
      <c r="H2026" s="290">
        <f>H2027</f>
        <v>442000</v>
      </c>
      <c r="I2026" s="290">
        <f t="shared" ref="I2026:J2026" si="1414">I2027</f>
        <v>0</v>
      </c>
      <c r="J2026" s="290">
        <f t="shared" si="1414"/>
        <v>0</v>
      </c>
    </row>
    <row r="2027" spans="1:10" s="244" customFormat="1" x14ac:dyDescent="0.2">
      <c r="A2027" s="325">
        <v>51302</v>
      </c>
      <c r="B2027" s="329" t="s">
        <v>865</v>
      </c>
      <c r="C2027" s="154">
        <v>559</v>
      </c>
      <c r="D2027" s="155"/>
      <c r="E2027" s="156">
        <v>323</v>
      </c>
      <c r="F2027" s="226"/>
      <c r="G2027" s="157"/>
      <c r="H2027" s="247">
        <f>SUM(H2028:H2030)</f>
        <v>442000</v>
      </c>
      <c r="I2027" s="247">
        <f t="shared" ref="I2027:J2027" si="1415">SUM(I2028:I2030)</f>
        <v>0</v>
      </c>
      <c r="J2027" s="247">
        <f t="shared" si="1415"/>
        <v>0</v>
      </c>
    </row>
    <row r="2028" spans="1:10" s="244" customFormat="1" x14ac:dyDescent="0.2">
      <c r="A2028" s="216">
        <v>51302</v>
      </c>
      <c r="B2028" s="214" t="s">
        <v>865</v>
      </c>
      <c r="C2028" s="218">
        <v>559</v>
      </c>
      <c r="D2028" s="216" t="s">
        <v>25</v>
      </c>
      <c r="E2028" s="220">
        <v>3233</v>
      </c>
      <c r="F2028" s="230" t="s">
        <v>119</v>
      </c>
      <c r="G2028" s="348"/>
      <c r="H2028" s="345">
        <v>23000</v>
      </c>
      <c r="I2028" s="345">
        <v>0</v>
      </c>
      <c r="J2028" s="345">
        <v>0</v>
      </c>
    </row>
    <row r="2029" spans="1:10" s="244" customFormat="1" x14ac:dyDescent="0.2">
      <c r="A2029" s="216">
        <v>51302</v>
      </c>
      <c r="B2029" s="214" t="s">
        <v>865</v>
      </c>
      <c r="C2029" s="218">
        <v>559</v>
      </c>
      <c r="D2029" s="216" t="s">
        <v>25</v>
      </c>
      <c r="E2029" s="220">
        <v>3235</v>
      </c>
      <c r="F2029" s="230" t="s">
        <v>42</v>
      </c>
      <c r="G2029" s="348"/>
      <c r="H2029" s="223">
        <v>9000</v>
      </c>
      <c r="I2029" s="245">
        <v>0</v>
      </c>
      <c r="J2029" s="245">
        <v>0</v>
      </c>
    </row>
    <row r="2030" spans="1:10" s="244" customFormat="1" x14ac:dyDescent="0.2">
      <c r="A2030" s="216">
        <v>51302</v>
      </c>
      <c r="B2030" s="214" t="s">
        <v>865</v>
      </c>
      <c r="C2030" s="218">
        <v>559</v>
      </c>
      <c r="D2030" s="216" t="s">
        <v>25</v>
      </c>
      <c r="E2030" s="220">
        <v>3239</v>
      </c>
      <c r="F2030" s="230" t="s">
        <v>41</v>
      </c>
      <c r="G2030" s="348"/>
      <c r="H2030" s="223">
        <v>410000</v>
      </c>
      <c r="I2030" s="245">
        <v>0</v>
      </c>
      <c r="J2030" s="245">
        <v>0</v>
      </c>
    </row>
    <row r="2031" spans="1:10" s="244" customFormat="1" x14ac:dyDescent="0.2">
      <c r="A2031" s="390">
        <v>51302</v>
      </c>
      <c r="B2031" s="303" t="s">
        <v>865</v>
      </c>
      <c r="C2031" s="286">
        <v>559</v>
      </c>
      <c r="D2031" s="286"/>
      <c r="E2031" s="287">
        <v>42</v>
      </c>
      <c r="F2031" s="288"/>
      <c r="G2031" s="289"/>
      <c r="H2031" s="290">
        <f t="shared" ref="H2031:J2031" si="1416">H2032</f>
        <v>12500000</v>
      </c>
      <c r="I2031" s="290">
        <f t="shared" si="1416"/>
        <v>0</v>
      </c>
      <c r="J2031" s="290">
        <f t="shared" si="1416"/>
        <v>0</v>
      </c>
    </row>
    <row r="2032" spans="1:10" s="152" customFormat="1" x14ac:dyDescent="0.2">
      <c r="A2032" s="325">
        <v>51302</v>
      </c>
      <c r="B2032" s="329" t="s">
        <v>865</v>
      </c>
      <c r="C2032" s="154">
        <v>559</v>
      </c>
      <c r="D2032" s="155"/>
      <c r="E2032" s="156">
        <v>421</v>
      </c>
      <c r="F2032" s="226"/>
      <c r="G2032" s="157"/>
      <c r="H2032" s="243">
        <f t="shared" ref="H2032:J2032" si="1417">+H2033</f>
        <v>12500000</v>
      </c>
      <c r="I2032" s="243">
        <f t="shared" si="1417"/>
        <v>0</v>
      </c>
      <c r="J2032" s="243">
        <f t="shared" si="1417"/>
        <v>0</v>
      </c>
    </row>
    <row r="2033" spans="1:10" s="244" customFormat="1" x14ac:dyDescent="0.2">
      <c r="A2033" s="216">
        <v>51302</v>
      </c>
      <c r="B2033" s="214" t="s">
        <v>865</v>
      </c>
      <c r="C2033" s="218">
        <v>559</v>
      </c>
      <c r="D2033" s="216" t="s">
        <v>25</v>
      </c>
      <c r="E2033" s="220">
        <v>4213</v>
      </c>
      <c r="F2033" s="230" t="s">
        <v>804</v>
      </c>
      <c r="G2033" s="221"/>
      <c r="H2033" s="245">
        <v>12500000</v>
      </c>
      <c r="I2033" s="245">
        <v>0</v>
      </c>
      <c r="J2033" s="245">
        <v>0</v>
      </c>
    </row>
    <row r="2034" spans="1:10" s="244" customFormat="1" ht="67.5" x14ac:dyDescent="0.2">
      <c r="A2034" s="391">
        <v>51302</v>
      </c>
      <c r="B2034" s="297" t="s">
        <v>866</v>
      </c>
      <c r="C2034" s="297"/>
      <c r="D2034" s="297"/>
      <c r="E2034" s="298"/>
      <c r="F2034" s="300" t="s">
        <v>833</v>
      </c>
      <c r="G2034" s="301" t="s">
        <v>690</v>
      </c>
      <c r="H2034" s="302">
        <f>H2035+H2042+H2048+H2051+H2058+H2064</f>
        <v>12849200</v>
      </c>
      <c r="I2034" s="302">
        <f>I2035+I2042+I2048+I2051+I2058+I2064</f>
        <v>0</v>
      </c>
      <c r="J2034" s="302">
        <f>J2035+J2042+J2048+J2051+J2058+J2064</f>
        <v>0</v>
      </c>
    </row>
    <row r="2035" spans="1:10" s="244" customFormat="1" x14ac:dyDescent="0.2">
      <c r="A2035" s="335">
        <v>51302</v>
      </c>
      <c r="B2035" s="333" t="s">
        <v>866</v>
      </c>
      <c r="C2035" s="286">
        <v>43</v>
      </c>
      <c r="D2035" s="333"/>
      <c r="E2035" s="287">
        <v>31</v>
      </c>
      <c r="F2035" s="288"/>
      <c r="G2035" s="351"/>
      <c r="H2035" s="318">
        <f t="shared" ref="H2035:J2035" si="1418">H2036+H2038+H2040</f>
        <v>27100</v>
      </c>
      <c r="I2035" s="318">
        <f t="shared" si="1418"/>
        <v>0</v>
      </c>
      <c r="J2035" s="318">
        <f t="shared" si="1418"/>
        <v>0</v>
      </c>
    </row>
    <row r="2036" spans="1:10" s="244" customFormat="1" x14ac:dyDescent="0.2">
      <c r="A2036" s="325">
        <v>51302</v>
      </c>
      <c r="B2036" s="329" t="s">
        <v>866</v>
      </c>
      <c r="C2036" s="330">
        <v>43</v>
      </c>
      <c r="D2036" s="325"/>
      <c r="E2036" s="187">
        <v>311</v>
      </c>
      <c r="F2036" s="231"/>
      <c r="G2036" s="221"/>
      <c r="H2036" s="200">
        <f t="shared" ref="H2036:J2036" si="1419">H2037</f>
        <v>23000</v>
      </c>
      <c r="I2036" s="200">
        <f t="shared" si="1419"/>
        <v>0</v>
      </c>
      <c r="J2036" s="200">
        <f t="shared" si="1419"/>
        <v>0</v>
      </c>
    </row>
    <row r="2037" spans="1:10" s="244" customFormat="1" x14ac:dyDescent="0.2">
      <c r="A2037" s="216">
        <v>51302</v>
      </c>
      <c r="B2037" s="214" t="s">
        <v>866</v>
      </c>
      <c r="C2037" s="215">
        <v>43</v>
      </c>
      <c r="D2037" s="216" t="s">
        <v>25</v>
      </c>
      <c r="E2037" s="188">
        <v>3111</v>
      </c>
      <c r="F2037" s="229" t="s">
        <v>19</v>
      </c>
      <c r="G2037" s="221"/>
      <c r="H2037" s="334">
        <v>23000</v>
      </c>
      <c r="I2037" s="334">
        <v>0</v>
      </c>
      <c r="J2037" s="334">
        <v>0</v>
      </c>
    </row>
    <row r="2038" spans="1:10" s="244" customFormat="1" x14ac:dyDescent="0.2">
      <c r="A2038" s="325">
        <v>51302</v>
      </c>
      <c r="B2038" s="329" t="s">
        <v>866</v>
      </c>
      <c r="C2038" s="154">
        <v>43</v>
      </c>
      <c r="D2038" s="155"/>
      <c r="E2038" s="156">
        <v>312</v>
      </c>
      <c r="F2038" s="226"/>
      <c r="G2038" s="221"/>
      <c r="H2038" s="247">
        <f t="shared" ref="H2038:J2038" si="1420">SUM(H2039)</f>
        <v>100</v>
      </c>
      <c r="I2038" s="247">
        <f t="shared" si="1420"/>
        <v>0</v>
      </c>
      <c r="J2038" s="247">
        <f t="shared" si="1420"/>
        <v>0</v>
      </c>
    </row>
    <row r="2039" spans="1:10" s="244" customFormat="1" x14ac:dyDescent="0.2">
      <c r="A2039" s="216">
        <v>51302</v>
      </c>
      <c r="B2039" s="214" t="s">
        <v>866</v>
      </c>
      <c r="C2039" s="218">
        <v>43</v>
      </c>
      <c r="D2039" s="216" t="s">
        <v>25</v>
      </c>
      <c r="E2039" s="220">
        <v>3121</v>
      </c>
      <c r="F2039" s="230" t="s">
        <v>22</v>
      </c>
      <c r="G2039" s="221"/>
      <c r="H2039" s="223">
        <v>100</v>
      </c>
      <c r="I2039" s="223">
        <v>0</v>
      </c>
      <c r="J2039" s="223">
        <v>0</v>
      </c>
    </row>
    <row r="2040" spans="1:10" s="244" customFormat="1" x14ac:dyDescent="0.2">
      <c r="A2040" s="325">
        <v>51302</v>
      </c>
      <c r="B2040" s="329" t="s">
        <v>866</v>
      </c>
      <c r="C2040" s="154">
        <v>43</v>
      </c>
      <c r="D2040" s="155"/>
      <c r="E2040" s="156">
        <v>313</v>
      </c>
      <c r="F2040" s="226"/>
      <c r="G2040" s="221"/>
      <c r="H2040" s="247">
        <f>H2041</f>
        <v>4000</v>
      </c>
      <c r="I2040" s="247">
        <f t="shared" ref="I2040:J2040" si="1421">I2041</f>
        <v>0</v>
      </c>
      <c r="J2040" s="247">
        <f t="shared" si="1421"/>
        <v>0</v>
      </c>
    </row>
    <row r="2041" spans="1:10" s="244" customFormat="1" x14ac:dyDescent="0.2">
      <c r="A2041" s="216">
        <v>51302</v>
      </c>
      <c r="B2041" s="214" t="s">
        <v>866</v>
      </c>
      <c r="C2041" s="218">
        <v>43</v>
      </c>
      <c r="D2041" s="216" t="s">
        <v>25</v>
      </c>
      <c r="E2041" s="220">
        <v>3132</v>
      </c>
      <c r="F2041" s="230" t="s">
        <v>280</v>
      </c>
      <c r="G2041" s="221"/>
      <c r="H2041" s="223">
        <v>4000</v>
      </c>
      <c r="I2041" s="223">
        <v>0</v>
      </c>
      <c r="J2041" s="223">
        <v>0</v>
      </c>
    </row>
    <row r="2042" spans="1:10" s="244" customFormat="1" x14ac:dyDescent="0.2">
      <c r="A2042" s="390">
        <v>51302</v>
      </c>
      <c r="B2042" s="303" t="s">
        <v>866</v>
      </c>
      <c r="C2042" s="286">
        <v>43</v>
      </c>
      <c r="D2042" s="286"/>
      <c r="E2042" s="287">
        <v>32</v>
      </c>
      <c r="F2042" s="288"/>
      <c r="G2042" s="351"/>
      <c r="H2042" s="290">
        <f t="shared" ref="H2042:J2042" si="1422">H2043+H2045</f>
        <v>102100</v>
      </c>
      <c r="I2042" s="290">
        <f t="shared" si="1422"/>
        <v>0</v>
      </c>
      <c r="J2042" s="290">
        <f t="shared" si="1422"/>
        <v>0</v>
      </c>
    </row>
    <row r="2043" spans="1:10" s="244" customFormat="1" x14ac:dyDescent="0.2">
      <c r="A2043" s="325">
        <v>51302</v>
      </c>
      <c r="B2043" s="329" t="s">
        <v>866</v>
      </c>
      <c r="C2043" s="154">
        <v>43</v>
      </c>
      <c r="D2043" s="155"/>
      <c r="E2043" s="156">
        <v>321</v>
      </c>
      <c r="F2043" s="226"/>
      <c r="G2043" s="221"/>
      <c r="H2043" s="247">
        <f>H2044</f>
        <v>100</v>
      </c>
      <c r="I2043" s="247">
        <f t="shared" ref="I2043:J2043" si="1423">I2044</f>
        <v>0</v>
      </c>
      <c r="J2043" s="247">
        <f t="shared" si="1423"/>
        <v>0</v>
      </c>
    </row>
    <row r="2044" spans="1:10" s="244" customFormat="1" ht="30" x14ac:dyDescent="0.2">
      <c r="A2044" s="216">
        <v>51302</v>
      </c>
      <c r="B2044" s="214" t="s">
        <v>866</v>
      </c>
      <c r="C2044" s="218">
        <v>43</v>
      </c>
      <c r="D2044" s="216" t="s">
        <v>25</v>
      </c>
      <c r="E2044" s="220">
        <v>3212</v>
      </c>
      <c r="F2044" s="230" t="s">
        <v>111</v>
      </c>
      <c r="G2044" s="221"/>
      <c r="H2044" s="223">
        <v>100</v>
      </c>
      <c r="I2044" s="245">
        <v>0</v>
      </c>
      <c r="J2044" s="245">
        <v>0</v>
      </c>
    </row>
    <row r="2045" spans="1:10" s="244" customFormat="1" x14ac:dyDescent="0.2">
      <c r="A2045" s="325">
        <v>51302</v>
      </c>
      <c r="B2045" s="329" t="s">
        <v>866</v>
      </c>
      <c r="C2045" s="154">
        <v>43</v>
      </c>
      <c r="D2045" s="155"/>
      <c r="E2045" s="156">
        <v>323</v>
      </c>
      <c r="F2045" s="226"/>
      <c r="G2045" s="221"/>
      <c r="H2045" s="247">
        <f t="shared" ref="H2045:J2045" si="1424">SUM(H2046:H2047)</f>
        <v>102000</v>
      </c>
      <c r="I2045" s="247">
        <f t="shared" si="1424"/>
        <v>0</v>
      </c>
      <c r="J2045" s="247">
        <f t="shared" si="1424"/>
        <v>0</v>
      </c>
    </row>
    <row r="2046" spans="1:10" s="166" customFormat="1" ht="15" x14ac:dyDescent="0.2">
      <c r="A2046" s="216">
        <v>51302</v>
      </c>
      <c r="B2046" s="214" t="s">
        <v>866</v>
      </c>
      <c r="C2046" s="218">
        <v>43</v>
      </c>
      <c r="D2046" s="216" t="s">
        <v>25</v>
      </c>
      <c r="E2046" s="220">
        <v>3233</v>
      </c>
      <c r="F2046" s="230" t="s">
        <v>119</v>
      </c>
      <c r="G2046" s="221"/>
      <c r="H2046" s="345">
        <v>2000</v>
      </c>
      <c r="I2046" s="345">
        <v>0</v>
      </c>
      <c r="J2046" s="345">
        <v>0</v>
      </c>
    </row>
    <row r="2047" spans="1:10" s="244" customFormat="1" x14ac:dyDescent="0.2">
      <c r="A2047" s="216">
        <v>51302</v>
      </c>
      <c r="B2047" s="214" t="s">
        <v>866</v>
      </c>
      <c r="C2047" s="218">
        <v>43</v>
      </c>
      <c r="D2047" s="216" t="s">
        <v>25</v>
      </c>
      <c r="E2047" s="220">
        <v>3239</v>
      </c>
      <c r="F2047" s="230" t="s">
        <v>41</v>
      </c>
      <c r="G2047" s="221"/>
      <c r="H2047" s="223">
        <v>100000</v>
      </c>
      <c r="I2047" s="245">
        <v>0</v>
      </c>
      <c r="J2047" s="245">
        <v>0</v>
      </c>
    </row>
    <row r="2048" spans="1:10" s="244" customFormat="1" x14ac:dyDescent="0.2">
      <c r="A2048" s="390">
        <v>51302</v>
      </c>
      <c r="B2048" s="303" t="s">
        <v>866</v>
      </c>
      <c r="C2048" s="286">
        <v>43</v>
      </c>
      <c r="D2048" s="286"/>
      <c r="E2048" s="287">
        <v>42</v>
      </c>
      <c r="F2048" s="288"/>
      <c r="G2048" s="289"/>
      <c r="H2048" s="290">
        <f t="shared" ref="H2048:J2049" si="1425">H2049</f>
        <v>6895000</v>
      </c>
      <c r="I2048" s="290">
        <f t="shared" si="1425"/>
        <v>0</v>
      </c>
      <c r="J2048" s="290">
        <f t="shared" si="1425"/>
        <v>0</v>
      </c>
    </row>
    <row r="2049" spans="1:10" s="244" customFormat="1" x14ac:dyDescent="0.2">
      <c r="A2049" s="325">
        <v>51302</v>
      </c>
      <c r="B2049" s="329" t="s">
        <v>866</v>
      </c>
      <c r="C2049" s="330">
        <v>43</v>
      </c>
      <c r="D2049" s="325"/>
      <c r="E2049" s="187">
        <v>421</v>
      </c>
      <c r="F2049" s="231"/>
      <c r="G2049" s="221"/>
      <c r="H2049" s="200">
        <f>H2050</f>
        <v>6895000</v>
      </c>
      <c r="I2049" s="200">
        <f t="shared" si="1425"/>
        <v>0</v>
      </c>
      <c r="J2049" s="200">
        <f t="shared" si="1425"/>
        <v>0</v>
      </c>
    </row>
    <row r="2050" spans="1:10" s="152" customFormat="1" x14ac:dyDescent="0.2">
      <c r="A2050" s="216">
        <v>51302</v>
      </c>
      <c r="B2050" s="214" t="s">
        <v>866</v>
      </c>
      <c r="C2050" s="218">
        <v>43</v>
      </c>
      <c r="D2050" s="216" t="s">
        <v>25</v>
      </c>
      <c r="E2050" s="220">
        <v>4214</v>
      </c>
      <c r="F2050" s="230" t="s">
        <v>154</v>
      </c>
      <c r="G2050" s="221"/>
      <c r="H2050" s="245">
        <v>6895000</v>
      </c>
      <c r="I2050" s="245">
        <v>0</v>
      </c>
      <c r="J2050" s="245">
        <v>0</v>
      </c>
    </row>
    <row r="2051" spans="1:10" x14ac:dyDescent="0.2">
      <c r="A2051" s="335">
        <v>51302</v>
      </c>
      <c r="B2051" s="333" t="s">
        <v>866</v>
      </c>
      <c r="C2051" s="286">
        <v>559</v>
      </c>
      <c r="D2051" s="333"/>
      <c r="E2051" s="287">
        <v>31</v>
      </c>
      <c r="F2051" s="288"/>
      <c r="G2051" s="288"/>
      <c r="H2051" s="318">
        <f t="shared" ref="H2051:J2051" si="1426">H2052+H2054+H2056</f>
        <v>22500</v>
      </c>
      <c r="I2051" s="318">
        <f t="shared" si="1426"/>
        <v>0</v>
      </c>
      <c r="J2051" s="318">
        <f t="shared" si="1426"/>
        <v>0</v>
      </c>
    </row>
    <row r="2052" spans="1:10" s="152" customFormat="1" x14ac:dyDescent="0.2">
      <c r="A2052" s="325">
        <v>51302</v>
      </c>
      <c r="B2052" s="329" t="s">
        <v>866</v>
      </c>
      <c r="C2052" s="330">
        <v>559</v>
      </c>
      <c r="D2052" s="325"/>
      <c r="E2052" s="187">
        <v>311</v>
      </c>
      <c r="F2052" s="231"/>
      <c r="G2052" s="331"/>
      <c r="H2052" s="200">
        <f t="shared" ref="H2052:J2052" si="1427">H2053</f>
        <v>19000</v>
      </c>
      <c r="I2052" s="200">
        <f t="shared" si="1427"/>
        <v>0</v>
      </c>
      <c r="J2052" s="200">
        <f t="shared" si="1427"/>
        <v>0</v>
      </c>
    </row>
    <row r="2053" spans="1:10" s="224" customFormat="1" ht="15" x14ac:dyDescent="0.2">
      <c r="A2053" s="216">
        <v>51302</v>
      </c>
      <c r="B2053" s="214" t="s">
        <v>866</v>
      </c>
      <c r="C2053" s="215">
        <v>559</v>
      </c>
      <c r="D2053" s="216" t="s">
        <v>25</v>
      </c>
      <c r="E2053" s="188">
        <v>3111</v>
      </c>
      <c r="F2053" s="229" t="s">
        <v>19</v>
      </c>
      <c r="G2053" s="209"/>
      <c r="H2053" s="334">
        <v>19000</v>
      </c>
      <c r="I2053" s="334">
        <v>0</v>
      </c>
      <c r="J2053" s="334">
        <v>0</v>
      </c>
    </row>
    <row r="2054" spans="1:10" s="152" customFormat="1" x14ac:dyDescent="0.2">
      <c r="A2054" s="325">
        <v>51302</v>
      </c>
      <c r="B2054" s="329" t="s">
        <v>866</v>
      </c>
      <c r="C2054" s="154">
        <v>559</v>
      </c>
      <c r="D2054" s="155"/>
      <c r="E2054" s="156">
        <v>312</v>
      </c>
      <c r="F2054" s="226"/>
      <c r="G2054" s="157"/>
      <c r="H2054" s="247">
        <f t="shared" ref="H2054:J2054" si="1428">SUM(H2055)</f>
        <v>500</v>
      </c>
      <c r="I2054" s="247">
        <f t="shared" si="1428"/>
        <v>0</v>
      </c>
      <c r="J2054" s="247">
        <f t="shared" si="1428"/>
        <v>0</v>
      </c>
    </row>
    <row r="2055" spans="1:10" s="224" customFormat="1" ht="15" x14ac:dyDescent="0.2">
      <c r="A2055" s="216">
        <v>51302</v>
      </c>
      <c r="B2055" s="214" t="s">
        <v>866</v>
      </c>
      <c r="C2055" s="218">
        <v>559</v>
      </c>
      <c r="D2055" s="216" t="s">
        <v>25</v>
      </c>
      <c r="E2055" s="220">
        <v>3121</v>
      </c>
      <c r="F2055" s="230" t="s">
        <v>22</v>
      </c>
      <c r="G2055" s="221"/>
      <c r="H2055" s="223">
        <v>500</v>
      </c>
      <c r="I2055" s="223">
        <v>0</v>
      </c>
      <c r="J2055" s="223">
        <v>0</v>
      </c>
    </row>
    <row r="2056" spans="1:10" s="166" customFormat="1" x14ac:dyDescent="0.2">
      <c r="A2056" s="325">
        <v>51302</v>
      </c>
      <c r="B2056" s="329" t="s">
        <v>866</v>
      </c>
      <c r="C2056" s="154">
        <v>559</v>
      </c>
      <c r="D2056" s="155"/>
      <c r="E2056" s="156">
        <v>313</v>
      </c>
      <c r="F2056" s="226"/>
      <c r="G2056" s="157"/>
      <c r="H2056" s="247">
        <f>H2057</f>
        <v>3000</v>
      </c>
      <c r="I2056" s="247">
        <f t="shared" ref="I2056:J2056" si="1429">I2057</f>
        <v>0</v>
      </c>
      <c r="J2056" s="247">
        <f t="shared" si="1429"/>
        <v>0</v>
      </c>
    </row>
    <row r="2057" spans="1:10" s="152" customFormat="1" x14ac:dyDescent="0.2">
      <c r="A2057" s="216">
        <v>51302</v>
      </c>
      <c r="B2057" s="214" t="s">
        <v>866</v>
      </c>
      <c r="C2057" s="218">
        <v>559</v>
      </c>
      <c r="D2057" s="216" t="s">
        <v>25</v>
      </c>
      <c r="E2057" s="220">
        <v>3132</v>
      </c>
      <c r="F2057" s="230" t="s">
        <v>280</v>
      </c>
      <c r="G2057" s="221"/>
      <c r="H2057" s="223">
        <v>3000</v>
      </c>
      <c r="I2057" s="223">
        <v>0</v>
      </c>
      <c r="J2057" s="223">
        <v>0</v>
      </c>
    </row>
    <row r="2058" spans="1:10" s="224" customFormat="1" x14ac:dyDescent="0.2">
      <c r="A2058" s="390">
        <v>51302</v>
      </c>
      <c r="B2058" s="303" t="s">
        <v>866</v>
      </c>
      <c r="C2058" s="286">
        <v>559</v>
      </c>
      <c r="D2058" s="286"/>
      <c r="E2058" s="287">
        <v>32</v>
      </c>
      <c r="F2058" s="288"/>
      <c r="G2058" s="289"/>
      <c r="H2058" s="290">
        <f t="shared" ref="H2058:J2058" si="1430">H2059+H2061</f>
        <v>92500</v>
      </c>
      <c r="I2058" s="290">
        <f t="shared" si="1430"/>
        <v>0</v>
      </c>
      <c r="J2058" s="290">
        <f t="shared" si="1430"/>
        <v>0</v>
      </c>
    </row>
    <row r="2059" spans="1:10" s="167" customFormat="1" x14ac:dyDescent="0.2">
      <c r="A2059" s="325">
        <v>51302</v>
      </c>
      <c r="B2059" s="329" t="s">
        <v>866</v>
      </c>
      <c r="C2059" s="154">
        <v>559</v>
      </c>
      <c r="D2059" s="155"/>
      <c r="E2059" s="156">
        <v>321</v>
      </c>
      <c r="F2059" s="226"/>
      <c r="G2059" s="157"/>
      <c r="H2059" s="247">
        <f t="shared" ref="H2059:J2059" si="1431">SUM(H2060:H2060)</f>
        <v>500</v>
      </c>
      <c r="I2059" s="247">
        <f t="shared" si="1431"/>
        <v>0</v>
      </c>
      <c r="J2059" s="247">
        <f t="shared" si="1431"/>
        <v>0</v>
      </c>
    </row>
    <row r="2060" spans="1:10" s="224" customFormat="1" ht="30" x14ac:dyDescent="0.2">
      <c r="A2060" s="216">
        <v>51302</v>
      </c>
      <c r="B2060" s="214" t="s">
        <v>866</v>
      </c>
      <c r="C2060" s="218">
        <v>559</v>
      </c>
      <c r="D2060" s="216" t="s">
        <v>25</v>
      </c>
      <c r="E2060" s="220">
        <v>3212</v>
      </c>
      <c r="F2060" s="230" t="s">
        <v>111</v>
      </c>
      <c r="G2060" s="221"/>
      <c r="H2060" s="223">
        <v>500</v>
      </c>
      <c r="I2060" s="245">
        <v>0</v>
      </c>
      <c r="J2060" s="245">
        <v>0</v>
      </c>
    </row>
    <row r="2061" spans="1:10" s="224" customFormat="1" x14ac:dyDescent="0.2">
      <c r="A2061" s="325">
        <v>51302</v>
      </c>
      <c r="B2061" s="329" t="s">
        <v>866</v>
      </c>
      <c r="C2061" s="154">
        <v>559</v>
      </c>
      <c r="D2061" s="155"/>
      <c r="E2061" s="156">
        <v>323</v>
      </c>
      <c r="F2061" s="226"/>
      <c r="G2061" s="157"/>
      <c r="H2061" s="247">
        <f t="shared" ref="H2061:J2061" si="1432">SUM(H2062:H2063)</f>
        <v>92000</v>
      </c>
      <c r="I2061" s="247">
        <f t="shared" si="1432"/>
        <v>0</v>
      </c>
      <c r="J2061" s="247">
        <f t="shared" si="1432"/>
        <v>0</v>
      </c>
    </row>
    <row r="2062" spans="1:10" s="166" customFormat="1" ht="15" x14ac:dyDescent="0.2">
      <c r="A2062" s="216">
        <v>51302</v>
      </c>
      <c r="B2062" s="214" t="s">
        <v>866</v>
      </c>
      <c r="C2062" s="218">
        <v>559</v>
      </c>
      <c r="D2062" s="216" t="s">
        <v>25</v>
      </c>
      <c r="E2062" s="220">
        <v>3233</v>
      </c>
      <c r="F2062" s="230" t="s">
        <v>119</v>
      </c>
      <c r="G2062" s="348"/>
      <c r="H2062" s="345">
        <v>9000</v>
      </c>
      <c r="I2062" s="345">
        <v>0</v>
      </c>
      <c r="J2062" s="345">
        <v>0</v>
      </c>
    </row>
    <row r="2063" spans="1:10" s="244" customFormat="1" x14ac:dyDescent="0.2">
      <c r="A2063" s="216">
        <v>51302</v>
      </c>
      <c r="B2063" s="214" t="s">
        <v>866</v>
      </c>
      <c r="C2063" s="218">
        <v>559</v>
      </c>
      <c r="D2063" s="216" t="s">
        <v>25</v>
      </c>
      <c r="E2063" s="220">
        <v>3239</v>
      </c>
      <c r="F2063" s="230" t="s">
        <v>41</v>
      </c>
      <c r="G2063" s="348"/>
      <c r="H2063" s="223">
        <v>83000</v>
      </c>
      <c r="I2063" s="245">
        <v>0</v>
      </c>
      <c r="J2063" s="245">
        <v>0</v>
      </c>
    </row>
    <row r="2064" spans="1:10" s="244" customFormat="1" x14ac:dyDescent="0.2">
      <c r="A2064" s="390">
        <v>51302</v>
      </c>
      <c r="B2064" s="303" t="s">
        <v>866</v>
      </c>
      <c r="C2064" s="286">
        <v>559</v>
      </c>
      <c r="D2064" s="286"/>
      <c r="E2064" s="287">
        <v>42</v>
      </c>
      <c r="F2064" s="288"/>
      <c r="G2064" s="289"/>
      <c r="H2064" s="290">
        <f t="shared" ref="H2064:J2065" si="1433">H2065</f>
        <v>5710000</v>
      </c>
      <c r="I2064" s="290">
        <f t="shared" si="1433"/>
        <v>0</v>
      </c>
      <c r="J2064" s="290">
        <f t="shared" si="1433"/>
        <v>0</v>
      </c>
    </row>
    <row r="2065" spans="1:10" s="152" customFormat="1" x14ac:dyDescent="0.2">
      <c r="A2065" s="325">
        <v>51302</v>
      </c>
      <c r="B2065" s="329" t="s">
        <v>866</v>
      </c>
      <c r="C2065" s="330">
        <v>559</v>
      </c>
      <c r="D2065" s="325"/>
      <c r="E2065" s="187">
        <v>421</v>
      </c>
      <c r="F2065" s="231"/>
      <c r="G2065" s="221"/>
      <c r="H2065" s="200">
        <f t="shared" si="1433"/>
        <v>5710000</v>
      </c>
      <c r="I2065" s="200">
        <f t="shared" si="1433"/>
        <v>0</v>
      </c>
      <c r="J2065" s="200">
        <f t="shared" si="1433"/>
        <v>0</v>
      </c>
    </row>
    <row r="2066" spans="1:10" ht="15" x14ac:dyDescent="0.2">
      <c r="A2066" s="216">
        <v>51302</v>
      </c>
      <c r="B2066" s="214" t="s">
        <v>866</v>
      </c>
      <c r="C2066" s="218">
        <v>559</v>
      </c>
      <c r="D2066" s="216" t="s">
        <v>25</v>
      </c>
      <c r="E2066" s="220">
        <v>4214</v>
      </c>
      <c r="F2066" s="230" t="s">
        <v>154</v>
      </c>
      <c r="G2066" s="221"/>
      <c r="H2066" s="245">
        <v>5710000</v>
      </c>
      <c r="I2066" s="245">
        <v>0</v>
      </c>
      <c r="J2066" s="245">
        <v>0</v>
      </c>
    </row>
    <row r="2067" spans="1:10" s="152" customFormat="1" ht="94.5" x14ac:dyDescent="0.2">
      <c r="A2067" s="391">
        <v>51302</v>
      </c>
      <c r="B2067" s="297" t="s">
        <v>867</v>
      </c>
      <c r="C2067" s="297"/>
      <c r="D2067" s="297"/>
      <c r="E2067" s="298"/>
      <c r="F2067" s="300" t="s">
        <v>834</v>
      </c>
      <c r="G2067" s="301" t="s">
        <v>690</v>
      </c>
      <c r="H2067" s="302">
        <f>+H2068+H2075+H2082+H2085+H2091+H2098+H2101+H2104+H2111+H2117+H2120+H2088</f>
        <v>102256400</v>
      </c>
      <c r="I2067" s="302">
        <f>+I2068+I2075+I2082+I2085+I2091+I2098+I2101+I2104+I2111+I2117+I2120+I2088</f>
        <v>2215000</v>
      </c>
      <c r="J2067" s="302">
        <f>+J2068+J2075+J2082+J2085+J2091+J2098+J2101+J2104+J2111+J2117+J2120+J2088</f>
        <v>12905000</v>
      </c>
    </row>
    <row r="2068" spans="1:10" x14ac:dyDescent="0.2">
      <c r="A2068" s="335">
        <v>51302</v>
      </c>
      <c r="B2068" s="333" t="s">
        <v>867</v>
      </c>
      <c r="C2068" s="286">
        <v>43</v>
      </c>
      <c r="D2068" s="333"/>
      <c r="E2068" s="287">
        <v>31</v>
      </c>
      <c r="F2068" s="288"/>
      <c r="G2068" s="288"/>
      <c r="H2068" s="318">
        <f>H2069+H2071+H2073</f>
        <v>180000</v>
      </c>
      <c r="I2068" s="318">
        <f t="shared" ref="I2068:J2068" si="1434">I2069+I2071+I2073</f>
        <v>0</v>
      </c>
      <c r="J2068" s="318">
        <f t="shared" si="1434"/>
        <v>0</v>
      </c>
    </row>
    <row r="2069" spans="1:10" s="152" customFormat="1" x14ac:dyDescent="0.2">
      <c r="A2069" s="325">
        <v>51302</v>
      </c>
      <c r="B2069" s="329" t="s">
        <v>867</v>
      </c>
      <c r="C2069" s="330">
        <v>43</v>
      </c>
      <c r="D2069" s="325"/>
      <c r="E2069" s="187">
        <v>311</v>
      </c>
      <c r="F2069" s="231"/>
      <c r="G2069" s="331"/>
      <c r="H2069" s="200">
        <f>H2070</f>
        <v>141000</v>
      </c>
      <c r="I2069" s="200">
        <f t="shared" ref="I2069:J2069" si="1435">I2070</f>
        <v>0</v>
      </c>
      <c r="J2069" s="200">
        <f t="shared" si="1435"/>
        <v>0</v>
      </c>
    </row>
    <row r="2070" spans="1:10" s="224" customFormat="1" ht="15" x14ac:dyDescent="0.2">
      <c r="A2070" s="216">
        <v>51302</v>
      </c>
      <c r="B2070" s="214" t="s">
        <v>867</v>
      </c>
      <c r="C2070" s="215">
        <v>43</v>
      </c>
      <c r="D2070" s="216" t="s">
        <v>25</v>
      </c>
      <c r="E2070" s="188">
        <v>3111</v>
      </c>
      <c r="F2070" s="229" t="s">
        <v>19</v>
      </c>
      <c r="G2070" s="209"/>
      <c r="H2070" s="334">
        <v>141000</v>
      </c>
      <c r="I2070" s="334">
        <v>0</v>
      </c>
      <c r="J2070" s="334">
        <v>0</v>
      </c>
    </row>
    <row r="2071" spans="1:10" s="152" customFormat="1" x14ac:dyDescent="0.2">
      <c r="A2071" s="325">
        <v>51302</v>
      </c>
      <c r="B2071" s="329" t="s">
        <v>867</v>
      </c>
      <c r="C2071" s="154">
        <v>43</v>
      </c>
      <c r="D2071" s="155"/>
      <c r="E2071" s="156">
        <v>312</v>
      </c>
      <c r="F2071" s="226"/>
      <c r="G2071" s="157"/>
      <c r="H2071" s="247">
        <f t="shared" ref="H2071:J2071" si="1436">SUM(H2072)</f>
        <v>14000</v>
      </c>
      <c r="I2071" s="247">
        <f t="shared" si="1436"/>
        <v>0</v>
      </c>
      <c r="J2071" s="247">
        <f t="shared" si="1436"/>
        <v>0</v>
      </c>
    </row>
    <row r="2072" spans="1:10" s="224" customFormat="1" ht="15" x14ac:dyDescent="0.2">
      <c r="A2072" s="216">
        <v>51302</v>
      </c>
      <c r="B2072" s="214" t="s">
        <v>867</v>
      </c>
      <c r="C2072" s="218">
        <v>43</v>
      </c>
      <c r="D2072" s="216" t="s">
        <v>25</v>
      </c>
      <c r="E2072" s="220">
        <v>3121</v>
      </c>
      <c r="F2072" s="230" t="s">
        <v>22</v>
      </c>
      <c r="G2072" s="221"/>
      <c r="H2072" s="223">
        <v>14000</v>
      </c>
      <c r="I2072" s="223">
        <v>0</v>
      </c>
      <c r="J2072" s="223">
        <v>0</v>
      </c>
    </row>
    <row r="2073" spans="1:10" s="166" customFormat="1" x14ac:dyDescent="0.2">
      <c r="A2073" s="325">
        <v>51302</v>
      </c>
      <c r="B2073" s="329" t="s">
        <v>867</v>
      </c>
      <c r="C2073" s="154">
        <v>43</v>
      </c>
      <c r="D2073" s="155"/>
      <c r="E2073" s="156">
        <v>313</v>
      </c>
      <c r="F2073" s="226"/>
      <c r="G2073" s="157"/>
      <c r="H2073" s="247">
        <f t="shared" ref="H2073:J2073" si="1437">SUM(H2074:H2074)</f>
        <v>25000</v>
      </c>
      <c r="I2073" s="247">
        <f t="shared" si="1437"/>
        <v>0</v>
      </c>
      <c r="J2073" s="247">
        <f t="shared" si="1437"/>
        <v>0</v>
      </c>
    </row>
    <row r="2074" spans="1:10" s="152" customFormat="1" x14ac:dyDescent="0.2">
      <c r="A2074" s="216">
        <v>51302</v>
      </c>
      <c r="B2074" s="214" t="s">
        <v>867</v>
      </c>
      <c r="C2074" s="218">
        <v>43</v>
      </c>
      <c r="D2074" s="216" t="s">
        <v>25</v>
      </c>
      <c r="E2074" s="220">
        <v>3132</v>
      </c>
      <c r="F2074" s="230" t="s">
        <v>280</v>
      </c>
      <c r="G2074" s="221"/>
      <c r="H2074" s="223">
        <v>25000</v>
      </c>
      <c r="I2074" s="223">
        <v>0</v>
      </c>
      <c r="J2074" s="223">
        <v>0</v>
      </c>
    </row>
    <row r="2075" spans="1:10" s="224" customFormat="1" x14ac:dyDescent="0.2">
      <c r="A2075" s="390">
        <v>51302</v>
      </c>
      <c r="B2075" s="303" t="s">
        <v>867</v>
      </c>
      <c r="C2075" s="286">
        <v>43</v>
      </c>
      <c r="D2075" s="286"/>
      <c r="E2075" s="287">
        <v>32</v>
      </c>
      <c r="F2075" s="288"/>
      <c r="G2075" s="289"/>
      <c r="H2075" s="290">
        <f t="shared" ref="H2075:J2075" si="1438">H2076+H2079</f>
        <v>80200</v>
      </c>
      <c r="I2075" s="290">
        <f t="shared" si="1438"/>
        <v>84000</v>
      </c>
      <c r="J2075" s="290">
        <f t="shared" si="1438"/>
        <v>0</v>
      </c>
    </row>
    <row r="2076" spans="1:10" s="224" customFormat="1" x14ac:dyDescent="0.2">
      <c r="A2076" s="325">
        <v>51302</v>
      </c>
      <c r="B2076" s="329" t="s">
        <v>867</v>
      </c>
      <c r="C2076" s="154">
        <v>43</v>
      </c>
      <c r="D2076" s="155"/>
      <c r="E2076" s="156">
        <v>321</v>
      </c>
      <c r="F2076" s="226"/>
      <c r="G2076" s="157"/>
      <c r="H2076" s="247">
        <f>SUM(H2077:H2078)</f>
        <v>200</v>
      </c>
      <c r="I2076" s="247">
        <f t="shared" ref="I2076:J2076" si="1439">SUM(I2077:I2078)</f>
        <v>0</v>
      </c>
      <c r="J2076" s="247">
        <f t="shared" si="1439"/>
        <v>0</v>
      </c>
    </row>
    <row r="2077" spans="1:10" s="167" customFormat="1" x14ac:dyDescent="0.2">
      <c r="A2077" s="216">
        <v>51302</v>
      </c>
      <c r="B2077" s="214" t="s">
        <v>867</v>
      </c>
      <c r="C2077" s="218">
        <v>43</v>
      </c>
      <c r="D2077" s="216" t="s">
        <v>25</v>
      </c>
      <c r="E2077" s="220">
        <v>3211</v>
      </c>
      <c r="F2077" s="230" t="s">
        <v>110</v>
      </c>
      <c r="G2077" s="221"/>
      <c r="H2077" s="223">
        <v>0</v>
      </c>
      <c r="I2077" s="223">
        <v>0</v>
      </c>
      <c r="J2077" s="223">
        <v>0</v>
      </c>
    </row>
    <row r="2078" spans="1:10" s="224" customFormat="1" ht="30" x14ac:dyDescent="0.2">
      <c r="A2078" s="216">
        <v>51302</v>
      </c>
      <c r="B2078" s="214" t="s">
        <v>867</v>
      </c>
      <c r="C2078" s="218">
        <v>43</v>
      </c>
      <c r="D2078" s="216" t="s">
        <v>25</v>
      </c>
      <c r="E2078" s="220">
        <v>3212</v>
      </c>
      <c r="F2078" s="230" t="s">
        <v>111</v>
      </c>
      <c r="G2078" s="221"/>
      <c r="H2078" s="223">
        <v>200</v>
      </c>
      <c r="I2078" s="245">
        <v>0</v>
      </c>
      <c r="J2078" s="245">
        <v>0</v>
      </c>
    </row>
    <row r="2079" spans="1:10" s="224" customFormat="1" x14ac:dyDescent="0.2">
      <c r="A2079" s="325">
        <v>51302</v>
      </c>
      <c r="B2079" s="329" t="s">
        <v>867</v>
      </c>
      <c r="C2079" s="154">
        <v>43</v>
      </c>
      <c r="D2079" s="155"/>
      <c r="E2079" s="156">
        <v>323</v>
      </c>
      <c r="F2079" s="226"/>
      <c r="G2079" s="157"/>
      <c r="H2079" s="247">
        <f t="shared" ref="H2079:J2079" si="1440">SUM(H2080:H2081)</f>
        <v>80000</v>
      </c>
      <c r="I2079" s="247">
        <f t="shared" si="1440"/>
        <v>84000</v>
      </c>
      <c r="J2079" s="247">
        <f t="shared" si="1440"/>
        <v>0</v>
      </c>
    </row>
    <row r="2080" spans="1:10" s="166" customFormat="1" ht="15" x14ac:dyDescent="0.2">
      <c r="A2080" s="216">
        <v>51302</v>
      </c>
      <c r="B2080" s="214" t="s">
        <v>867</v>
      </c>
      <c r="C2080" s="218">
        <v>43</v>
      </c>
      <c r="D2080" s="216" t="s">
        <v>25</v>
      </c>
      <c r="E2080" s="220">
        <v>3233</v>
      </c>
      <c r="F2080" s="230" t="s">
        <v>119</v>
      </c>
      <c r="G2080" s="348"/>
      <c r="H2080" s="345">
        <v>80000</v>
      </c>
      <c r="I2080" s="345">
        <v>0</v>
      </c>
      <c r="J2080" s="345">
        <v>0</v>
      </c>
    </row>
    <row r="2081" spans="1:10" s="152" customFormat="1" x14ac:dyDescent="0.2">
      <c r="A2081" s="216">
        <v>51302</v>
      </c>
      <c r="B2081" s="214" t="s">
        <v>867</v>
      </c>
      <c r="C2081" s="218">
        <v>43</v>
      </c>
      <c r="D2081" s="216" t="s">
        <v>25</v>
      </c>
      <c r="E2081" s="220">
        <v>3239</v>
      </c>
      <c r="F2081" s="230" t="s">
        <v>41</v>
      </c>
      <c r="G2081" s="348"/>
      <c r="H2081" s="223">
        <v>0</v>
      </c>
      <c r="I2081" s="223">
        <v>84000</v>
      </c>
      <c r="J2081" s="223">
        <v>0</v>
      </c>
    </row>
    <row r="2082" spans="1:10" s="224" customFormat="1" x14ac:dyDescent="0.2">
      <c r="A2082" s="390">
        <v>51302</v>
      </c>
      <c r="B2082" s="303" t="s">
        <v>867</v>
      </c>
      <c r="C2082" s="286">
        <v>43</v>
      </c>
      <c r="D2082" s="286"/>
      <c r="E2082" s="287">
        <v>34</v>
      </c>
      <c r="F2082" s="288"/>
      <c r="G2082" s="289"/>
      <c r="H2082" s="290">
        <f>+H2083</f>
        <v>1550000</v>
      </c>
      <c r="I2082" s="290">
        <f t="shared" ref="I2082:J2082" si="1441">+I2083</f>
        <v>2115000</v>
      </c>
      <c r="J2082" s="290">
        <f t="shared" si="1441"/>
        <v>2050000</v>
      </c>
    </row>
    <row r="2083" spans="1:10" s="167" customFormat="1" x14ac:dyDescent="0.2">
      <c r="A2083" s="325">
        <v>51302</v>
      </c>
      <c r="B2083" s="329" t="s">
        <v>867</v>
      </c>
      <c r="C2083" s="154">
        <v>43</v>
      </c>
      <c r="D2083" s="155"/>
      <c r="E2083" s="156">
        <v>342</v>
      </c>
      <c r="F2083" s="226"/>
      <c r="G2083" s="157"/>
      <c r="H2083" s="247">
        <f t="shared" ref="H2083:J2083" si="1442">SUM(H2084:H2084)</f>
        <v>1550000</v>
      </c>
      <c r="I2083" s="247">
        <f t="shared" si="1442"/>
        <v>2115000</v>
      </c>
      <c r="J2083" s="247">
        <f t="shared" si="1442"/>
        <v>2050000</v>
      </c>
    </row>
    <row r="2084" spans="1:10" s="167" customFormat="1" ht="45" x14ac:dyDescent="0.2">
      <c r="A2084" s="216">
        <v>51302</v>
      </c>
      <c r="B2084" s="214" t="s">
        <v>867</v>
      </c>
      <c r="C2084" s="218">
        <v>43</v>
      </c>
      <c r="D2084" s="216" t="s">
        <v>25</v>
      </c>
      <c r="E2084" s="220">
        <v>3423</v>
      </c>
      <c r="F2084" s="230" t="s">
        <v>763</v>
      </c>
      <c r="G2084" s="221"/>
      <c r="H2084" s="223">
        <v>1550000</v>
      </c>
      <c r="I2084" s="223">
        <v>2115000</v>
      </c>
      <c r="J2084" s="223">
        <v>2050000</v>
      </c>
    </row>
    <row r="2085" spans="1:10" s="244" customFormat="1" x14ac:dyDescent="0.2">
      <c r="A2085" s="390">
        <v>51302</v>
      </c>
      <c r="B2085" s="303" t="s">
        <v>867</v>
      </c>
      <c r="C2085" s="286">
        <v>43</v>
      </c>
      <c r="D2085" s="286"/>
      <c r="E2085" s="287">
        <v>42</v>
      </c>
      <c r="F2085" s="288"/>
      <c r="G2085" s="289"/>
      <c r="H2085" s="290">
        <f t="shared" ref="H2085" si="1443">H2086</f>
        <v>5148000</v>
      </c>
      <c r="I2085" s="290">
        <f t="shared" ref="I2085:J2086" si="1444">I2086</f>
        <v>0</v>
      </c>
      <c r="J2085" s="290">
        <f t="shared" si="1444"/>
        <v>0</v>
      </c>
    </row>
    <row r="2086" spans="1:10" s="244" customFormat="1" x14ac:dyDescent="0.2">
      <c r="A2086" s="325">
        <v>51302</v>
      </c>
      <c r="B2086" s="329" t="s">
        <v>867</v>
      </c>
      <c r="C2086" s="154">
        <v>43</v>
      </c>
      <c r="D2086" s="155"/>
      <c r="E2086" s="156">
        <v>421</v>
      </c>
      <c r="F2086" s="226"/>
      <c r="G2086" s="157"/>
      <c r="H2086" s="243">
        <f>H2087</f>
        <v>5148000</v>
      </c>
      <c r="I2086" s="243">
        <f t="shared" si="1444"/>
        <v>0</v>
      </c>
      <c r="J2086" s="243">
        <f t="shared" si="1444"/>
        <v>0</v>
      </c>
    </row>
    <row r="2087" spans="1:10" s="224" customFormat="1" ht="15" x14ac:dyDescent="0.2">
      <c r="A2087" s="216">
        <v>51302</v>
      </c>
      <c r="B2087" s="214" t="s">
        <v>867</v>
      </c>
      <c r="C2087" s="218">
        <v>43</v>
      </c>
      <c r="D2087" s="216" t="s">
        <v>25</v>
      </c>
      <c r="E2087" s="220">
        <v>4214</v>
      </c>
      <c r="F2087" s="230" t="s">
        <v>154</v>
      </c>
      <c r="G2087" s="221"/>
      <c r="H2087" s="245">
        <v>5148000</v>
      </c>
      <c r="I2087" s="245">
        <v>0</v>
      </c>
      <c r="J2087" s="245">
        <v>0</v>
      </c>
    </row>
    <row r="2088" spans="1:10" s="224" customFormat="1" x14ac:dyDescent="0.2">
      <c r="A2088" s="390">
        <v>51302</v>
      </c>
      <c r="B2088" s="303" t="s">
        <v>867</v>
      </c>
      <c r="C2088" s="286">
        <v>43</v>
      </c>
      <c r="D2088" s="286"/>
      <c r="E2088" s="287">
        <v>54</v>
      </c>
      <c r="F2088" s="288"/>
      <c r="G2088" s="289"/>
      <c r="H2088" s="290">
        <f t="shared" ref="H2088:J2088" si="1445">+H2089</f>
        <v>0</v>
      </c>
      <c r="I2088" s="290">
        <f t="shared" si="1445"/>
        <v>0</v>
      </c>
      <c r="J2088" s="290">
        <f t="shared" si="1445"/>
        <v>10855000</v>
      </c>
    </row>
    <row r="2089" spans="1:10" s="244" customFormat="1" x14ac:dyDescent="0.2">
      <c r="A2089" s="325">
        <v>51302</v>
      </c>
      <c r="B2089" s="329" t="s">
        <v>867</v>
      </c>
      <c r="C2089" s="218">
        <v>43</v>
      </c>
      <c r="D2089" s="216"/>
      <c r="E2089" s="240">
        <v>544</v>
      </c>
      <c r="F2089" s="230"/>
      <c r="G2089" s="221"/>
      <c r="H2089" s="247">
        <f t="shared" ref="H2089:J2089" si="1446">SUM(H2090:H2090)</f>
        <v>0</v>
      </c>
      <c r="I2089" s="247">
        <f t="shared" si="1446"/>
        <v>0</v>
      </c>
      <c r="J2089" s="247">
        <f t="shared" si="1446"/>
        <v>10855000</v>
      </c>
    </row>
    <row r="2090" spans="1:10" s="244" customFormat="1" ht="45" x14ac:dyDescent="0.2">
      <c r="A2090" s="216">
        <v>51302</v>
      </c>
      <c r="B2090" s="214" t="s">
        <v>867</v>
      </c>
      <c r="C2090" s="218">
        <v>43</v>
      </c>
      <c r="D2090" s="216" t="s">
        <v>25</v>
      </c>
      <c r="E2090" s="220">
        <v>5443</v>
      </c>
      <c r="F2090" s="230" t="s">
        <v>775</v>
      </c>
      <c r="G2090" s="221"/>
      <c r="H2090" s="223">
        <v>0</v>
      </c>
      <c r="I2090" s="223">
        <v>0</v>
      </c>
      <c r="J2090" s="223">
        <v>10855000</v>
      </c>
    </row>
    <row r="2091" spans="1:10" s="244" customFormat="1" x14ac:dyDescent="0.2">
      <c r="A2091" s="335">
        <v>51302</v>
      </c>
      <c r="B2091" s="333" t="s">
        <v>867</v>
      </c>
      <c r="C2091" s="286">
        <v>51</v>
      </c>
      <c r="D2091" s="333"/>
      <c r="E2091" s="287">
        <v>31</v>
      </c>
      <c r="F2091" s="288"/>
      <c r="G2091" s="351"/>
      <c r="H2091" s="318">
        <f t="shared" ref="H2091:J2091" si="1447">H2092+H2094+H2096</f>
        <v>21700</v>
      </c>
      <c r="I2091" s="318">
        <f t="shared" si="1447"/>
        <v>0</v>
      </c>
      <c r="J2091" s="318">
        <f t="shared" si="1447"/>
        <v>0</v>
      </c>
    </row>
    <row r="2092" spans="1:10" s="244" customFormat="1" x14ac:dyDescent="0.2">
      <c r="A2092" s="325">
        <v>51302</v>
      </c>
      <c r="B2092" s="329" t="s">
        <v>867</v>
      </c>
      <c r="C2092" s="330">
        <v>51</v>
      </c>
      <c r="D2092" s="325"/>
      <c r="E2092" s="187">
        <v>311</v>
      </c>
      <c r="F2092" s="231"/>
      <c r="G2092" s="221"/>
      <c r="H2092" s="200">
        <f t="shared" ref="H2092:J2092" si="1448">H2093</f>
        <v>17000</v>
      </c>
      <c r="I2092" s="200">
        <f t="shared" si="1448"/>
        <v>0</v>
      </c>
      <c r="J2092" s="200">
        <f t="shared" si="1448"/>
        <v>0</v>
      </c>
    </row>
    <row r="2093" spans="1:10" s="244" customFormat="1" x14ac:dyDescent="0.2">
      <c r="A2093" s="216">
        <v>51302</v>
      </c>
      <c r="B2093" s="214" t="s">
        <v>867</v>
      </c>
      <c r="C2093" s="215">
        <v>51</v>
      </c>
      <c r="D2093" s="216" t="s">
        <v>25</v>
      </c>
      <c r="E2093" s="188">
        <v>3111</v>
      </c>
      <c r="F2093" s="229" t="s">
        <v>19</v>
      </c>
      <c r="G2093" s="221"/>
      <c r="H2093" s="334">
        <v>17000</v>
      </c>
      <c r="I2093" s="334">
        <v>0</v>
      </c>
      <c r="J2093" s="334">
        <v>0</v>
      </c>
    </row>
    <row r="2094" spans="1:10" s="244" customFormat="1" x14ac:dyDescent="0.2">
      <c r="A2094" s="325">
        <v>51302</v>
      </c>
      <c r="B2094" s="329" t="s">
        <v>867</v>
      </c>
      <c r="C2094" s="154">
        <v>51</v>
      </c>
      <c r="D2094" s="155"/>
      <c r="E2094" s="156">
        <v>312</v>
      </c>
      <c r="F2094" s="226"/>
      <c r="G2094" s="221"/>
      <c r="H2094" s="247">
        <f t="shared" ref="H2094:J2094" si="1449">SUM(H2095)</f>
        <v>1700</v>
      </c>
      <c r="I2094" s="247">
        <f t="shared" si="1449"/>
        <v>0</v>
      </c>
      <c r="J2094" s="247">
        <f t="shared" si="1449"/>
        <v>0</v>
      </c>
    </row>
    <row r="2095" spans="1:10" s="244" customFormat="1" x14ac:dyDescent="0.2">
      <c r="A2095" s="216">
        <v>51302</v>
      </c>
      <c r="B2095" s="214" t="s">
        <v>867</v>
      </c>
      <c r="C2095" s="218">
        <v>51</v>
      </c>
      <c r="D2095" s="216" t="s">
        <v>25</v>
      </c>
      <c r="E2095" s="220">
        <v>3121</v>
      </c>
      <c r="F2095" s="230" t="s">
        <v>22</v>
      </c>
      <c r="G2095" s="221"/>
      <c r="H2095" s="223">
        <v>1700</v>
      </c>
      <c r="I2095" s="223">
        <v>0</v>
      </c>
      <c r="J2095" s="223">
        <v>0</v>
      </c>
    </row>
    <row r="2096" spans="1:10" s="224" customFormat="1" x14ac:dyDescent="0.2">
      <c r="A2096" s="325">
        <v>51302</v>
      </c>
      <c r="B2096" s="329" t="s">
        <v>867</v>
      </c>
      <c r="C2096" s="154">
        <v>51</v>
      </c>
      <c r="D2096" s="155"/>
      <c r="E2096" s="156">
        <v>313</v>
      </c>
      <c r="F2096" s="226"/>
      <c r="G2096" s="221"/>
      <c r="H2096" s="247">
        <f t="shared" ref="H2096:J2096" si="1450">SUM(H2097:H2097)</f>
        <v>3000</v>
      </c>
      <c r="I2096" s="247">
        <f t="shared" si="1450"/>
        <v>0</v>
      </c>
      <c r="J2096" s="247">
        <f t="shared" si="1450"/>
        <v>0</v>
      </c>
    </row>
    <row r="2097" spans="1:10" s="244" customFormat="1" x14ac:dyDescent="0.2">
      <c r="A2097" s="216">
        <v>51302</v>
      </c>
      <c r="B2097" s="214" t="s">
        <v>867</v>
      </c>
      <c r="C2097" s="218">
        <v>51</v>
      </c>
      <c r="D2097" s="216" t="s">
        <v>25</v>
      </c>
      <c r="E2097" s="220">
        <v>3132</v>
      </c>
      <c r="F2097" s="230" t="s">
        <v>280</v>
      </c>
      <c r="G2097" s="221"/>
      <c r="H2097" s="223">
        <v>3000</v>
      </c>
      <c r="I2097" s="223">
        <v>0</v>
      </c>
      <c r="J2097" s="223">
        <v>0</v>
      </c>
    </row>
    <row r="2098" spans="1:10" s="244" customFormat="1" x14ac:dyDescent="0.2">
      <c r="A2098" s="390">
        <v>51302</v>
      </c>
      <c r="B2098" s="303" t="s">
        <v>867</v>
      </c>
      <c r="C2098" s="286">
        <v>51</v>
      </c>
      <c r="D2098" s="286"/>
      <c r="E2098" s="287">
        <v>32</v>
      </c>
      <c r="F2098" s="288"/>
      <c r="G2098" s="289"/>
      <c r="H2098" s="290">
        <f t="shared" ref="H2098:J2098" si="1451">+H2099</f>
        <v>10000</v>
      </c>
      <c r="I2098" s="290">
        <f t="shared" si="1451"/>
        <v>0</v>
      </c>
      <c r="J2098" s="290">
        <f t="shared" si="1451"/>
        <v>0</v>
      </c>
    </row>
    <row r="2099" spans="1:10" s="244" customFormat="1" x14ac:dyDescent="0.2">
      <c r="A2099" s="325">
        <v>51302</v>
      </c>
      <c r="B2099" s="329" t="s">
        <v>867</v>
      </c>
      <c r="C2099" s="330">
        <v>51</v>
      </c>
      <c r="D2099" s="325"/>
      <c r="E2099" s="187">
        <v>323</v>
      </c>
      <c r="F2099" s="231"/>
      <c r="G2099" s="221"/>
      <c r="H2099" s="200">
        <f t="shared" ref="H2099:J2099" si="1452">+SUM(H2100:H2100)</f>
        <v>10000</v>
      </c>
      <c r="I2099" s="200">
        <f t="shared" si="1452"/>
        <v>0</v>
      </c>
      <c r="J2099" s="200">
        <f t="shared" si="1452"/>
        <v>0</v>
      </c>
    </row>
    <row r="2100" spans="1:10" s="244" customFormat="1" x14ac:dyDescent="0.2">
      <c r="A2100" s="216">
        <v>51302</v>
      </c>
      <c r="B2100" s="214" t="s">
        <v>867</v>
      </c>
      <c r="C2100" s="218">
        <v>51</v>
      </c>
      <c r="D2100" s="216" t="s">
        <v>25</v>
      </c>
      <c r="E2100" s="220">
        <v>3233</v>
      </c>
      <c r="F2100" s="230" t="s">
        <v>119</v>
      </c>
      <c r="G2100" s="221"/>
      <c r="H2100" s="245">
        <v>10000</v>
      </c>
      <c r="I2100" s="245">
        <v>0</v>
      </c>
      <c r="J2100" s="245">
        <v>0</v>
      </c>
    </row>
    <row r="2101" spans="1:10" s="244" customFormat="1" x14ac:dyDescent="0.2">
      <c r="A2101" s="390">
        <v>51302</v>
      </c>
      <c r="B2101" s="303" t="s">
        <v>867</v>
      </c>
      <c r="C2101" s="286">
        <v>51</v>
      </c>
      <c r="D2101" s="286"/>
      <c r="E2101" s="287">
        <v>42</v>
      </c>
      <c r="F2101" s="288"/>
      <c r="G2101" s="289"/>
      <c r="H2101" s="290">
        <f t="shared" ref="H2101:J2102" si="1453">H2102</f>
        <v>4634000</v>
      </c>
      <c r="I2101" s="290">
        <f t="shared" si="1453"/>
        <v>0</v>
      </c>
      <c r="J2101" s="290">
        <f t="shared" si="1453"/>
        <v>0</v>
      </c>
    </row>
    <row r="2102" spans="1:10" s="224" customFormat="1" x14ac:dyDescent="0.2">
      <c r="A2102" s="325">
        <v>51302</v>
      </c>
      <c r="B2102" s="329" t="s">
        <v>867</v>
      </c>
      <c r="C2102" s="154">
        <v>51</v>
      </c>
      <c r="D2102" s="155"/>
      <c r="E2102" s="156">
        <v>421</v>
      </c>
      <c r="F2102" s="226"/>
      <c r="G2102" s="157"/>
      <c r="H2102" s="243">
        <f t="shared" si="1453"/>
        <v>4634000</v>
      </c>
      <c r="I2102" s="243">
        <f t="shared" si="1453"/>
        <v>0</v>
      </c>
      <c r="J2102" s="243">
        <f t="shared" si="1453"/>
        <v>0</v>
      </c>
    </row>
    <row r="2103" spans="1:10" s="244" customFormat="1" x14ac:dyDescent="0.2">
      <c r="A2103" s="216">
        <v>51302</v>
      </c>
      <c r="B2103" s="214" t="s">
        <v>867</v>
      </c>
      <c r="C2103" s="218">
        <v>51</v>
      </c>
      <c r="D2103" s="216" t="s">
        <v>25</v>
      </c>
      <c r="E2103" s="220">
        <v>4214</v>
      </c>
      <c r="F2103" s="230" t="s">
        <v>154</v>
      </c>
      <c r="G2103" s="221"/>
      <c r="H2103" s="245">
        <v>4634000</v>
      </c>
      <c r="I2103" s="245">
        <v>0</v>
      </c>
      <c r="J2103" s="245">
        <v>0</v>
      </c>
    </row>
    <row r="2104" spans="1:10" s="244" customFormat="1" x14ac:dyDescent="0.2">
      <c r="A2104" s="390">
        <v>51302</v>
      </c>
      <c r="B2104" s="303" t="s">
        <v>867</v>
      </c>
      <c r="C2104" s="286">
        <v>559</v>
      </c>
      <c r="D2104" s="286"/>
      <c r="E2104" s="287">
        <v>31</v>
      </c>
      <c r="F2104" s="288"/>
      <c r="G2104" s="289"/>
      <c r="H2104" s="290">
        <f t="shared" ref="H2104:J2104" si="1454">+H2105+H2107+H2109</f>
        <v>21700</v>
      </c>
      <c r="I2104" s="290">
        <f t="shared" si="1454"/>
        <v>0</v>
      </c>
      <c r="J2104" s="290">
        <f t="shared" si="1454"/>
        <v>0</v>
      </c>
    </row>
    <row r="2105" spans="1:10" s="244" customFormat="1" x14ac:dyDescent="0.2">
      <c r="A2105" s="325">
        <v>51302</v>
      </c>
      <c r="B2105" s="329" t="s">
        <v>867</v>
      </c>
      <c r="C2105" s="330">
        <v>559</v>
      </c>
      <c r="D2105" s="325"/>
      <c r="E2105" s="187">
        <v>311</v>
      </c>
      <c r="F2105" s="231"/>
      <c r="G2105" s="221"/>
      <c r="H2105" s="200">
        <f t="shared" ref="H2105:J2105" si="1455">+H2106</f>
        <v>17000</v>
      </c>
      <c r="I2105" s="200">
        <f t="shared" si="1455"/>
        <v>0</v>
      </c>
      <c r="J2105" s="200">
        <f t="shared" si="1455"/>
        <v>0</v>
      </c>
    </row>
    <row r="2106" spans="1:10" s="244" customFormat="1" x14ac:dyDescent="0.2">
      <c r="A2106" s="216">
        <v>51302</v>
      </c>
      <c r="B2106" s="214" t="s">
        <v>867</v>
      </c>
      <c r="C2106" s="215">
        <v>559</v>
      </c>
      <c r="D2106" s="216" t="s">
        <v>25</v>
      </c>
      <c r="E2106" s="188">
        <v>3111</v>
      </c>
      <c r="F2106" s="229" t="s">
        <v>19</v>
      </c>
      <c r="G2106" s="221"/>
      <c r="H2106" s="245">
        <v>17000</v>
      </c>
      <c r="I2106" s="245">
        <v>0</v>
      </c>
      <c r="J2106" s="245">
        <v>0</v>
      </c>
    </row>
    <row r="2107" spans="1:10" s="244" customFormat="1" x14ac:dyDescent="0.2">
      <c r="A2107" s="325">
        <v>51302</v>
      </c>
      <c r="B2107" s="329" t="s">
        <v>867</v>
      </c>
      <c r="C2107" s="330">
        <v>559</v>
      </c>
      <c r="D2107" s="325"/>
      <c r="E2107" s="187">
        <v>312</v>
      </c>
      <c r="F2107" s="231"/>
      <c r="G2107" s="221"/>
      <c r="H2107" s="200">
        <f t="shared" ref="H2107:J2107" si="1456">+H2108</f>
        <v>1700</v>
      </c>
      <c r="I2107" s="200">
        <f t="shared" si="1456"/>
        <v>0</v>
      </c>
      <c r="J2107" s="200">
        <f t="shared" si="1456"/>
        <v>0</v>
      </c>
    </row>
    <row r="2108" spans="1:10" s="244" customFormat="1" x14ac:dyDescent="0.2">
      <c r="A2108" s="216">
        <v>51302</v>
      </c>
      <c r="B2108" s="214" t="s">
        <v>867</v>
      </c>
      <c r="C2108" s="218">
        <v>559</v>
      </c>
      <c r="D2108" s="216" t="s">
        <v>25</v>
      </c>
      <c r="E2108" s="220">
        <v>3121</v>
      </c>
      <c r="F2108" s="230" t="s">
        <v>22</v>
      </c>
      <c r="G2108" s="221"/>
      <c r="H2108" s="245">
        <v>1700</v>
      </c>
      <c r="I2108" s="245">
        <v>0</v>
      </c>
      <c r="J2108" s="245">
        <v>0</v>
      </c>
    </row>
    <row r="2109" spans="1:10" s="244" customFormat="1" x14ac:dyDescent="0.2">
      <c r="A2109" s="325">
        <v>51302</v>
      </c>
      <c r="B2109" s="329" t="s">
        <v>867</v>
      </c>
      <c r="C2109" s="330">
        <v>559</v>
      </c>
      <c r="D2109" s="325"/>
      <c r="E2109" s="187">
        <v>313</v>
      </c>
      <c r="F2109" s="231"/>
      <c r="G2109" s="221"/>
      <c r="H2109" s="200">
        <f t="shared" ref="H2109:J2109" si="1457">+H2110</f>
        <v>3000</v>
      </c>
      <c r="I2109" s="200">
        <f t="shared" si="1457"/>
        <v>0</v>
      </c>
      <c r="J2109" s="200">
        <f t="shared" si="1457"/>
        <v>0</v>
      </c>
    </row>
    <row r="2110" spans="1:10" s="244" customFormat="1" x14ac:dyDescent="0.2">
      <c r="A2110" s="216">
        <v>51302</v>
      </c>
      <c r="B2110" s="214" t="s">
        <v>867</v>
      </c>
      <c r="C2110" s="218">
        <v>559</v>
      </c>
      <c r="D2110" s="216" t="s">
        <v>25</v>
      </c>
      <c r="E2110" s="220">
        <v>3132</v>
      </c>
      <c r="F2110" s="230" t="s">
        <v>280</v>
      </c>
      <c r="G2110" s="221"/>
      <c r="H2110" s="245">
        <v>3000</v>
      </c>
      <c r="I2110" s="245">
        <v>0</v>
      </c>
      <c r="J2110" s="245">
        <v>0</v>
      </c>
    </row>
    <row r="2111" spans="1:10" s="244" customFormat="1" x14ac:dyDescent="0.2">
      <c r="A2111" s="390">
        <v>51302</v>
      </c>
      <c r="B2111" s="303" t="s">
        <v>867</v>
      </c>
      <c r="C2111" s="286">
        <v>559</v>
      </c>
      <c r="D2111" s="286"/>
      <c r="E2111" s="287">
        <v>32</v>
      </c>
      <c r="F2111" s="350"/>
      <c r="G2111" s="351"/>
      <c r="H2111" s="290">
        <f t="shared" ref="H2111:J2111" si="1458">+H2112+H2114</f>
        <v>10800</v>
      </c>
      <c r="I2111" s="290">
        <f t="shared" si="1458"/>
        <v>16000</v>
      </c>
      <c r="J2111" s="290">
        <f t="shared" si="1458"/>
        <v>0</v>
      </c>
    </row>
    <row r="2112" spans="1:10" s="244" customFormat="1" x14ac:dyDescent="0.2">
      <c r="A2112" s="325">
        <v>51302</v>
      </c>
      <c r="B2112" s="329" t="s">
        <v>867</v>
      </c>
      <c r="C2112" s="330">
        <v>559</v>
      </c>
      <c r="D2112" s="325"/>
      <c r="E2112" s="187">
        <v>321</v>
      </c>
      <c r="F2112" s="231"/>
      <c r="G2112" s="221"/>
      <c r="H2112" s="200">
        <f t="shared" ref="H2112:J2112" si="1459">+SUM(H2113:H2113)</f>
        <v>800</v>
      </c>
      <c r="I2112" s="200">
        <f t="shared" si="1459"/>
        <v>0</v>
      </c>
      <c r="J2112" s="200">
        <f t="shared" si="1459"/>
        <v>0</v>
      </c>
    </row>
    <row r="2113" spans="1:10" s="244" customFormat="1" ht="30" x14ac:dyDescent="0.2">
      <c r="A2113" s="216">
        <v>51302</v>
      </c>
      <c r="B2113" s="214" t="s">
        <v>867</v>
      </c>
      <c r="C2113" s="218">
        <v>559</v>
      </c>
      <c r="D2113" s="216" t="s">
        <v>25</v>
      </c>
      <c r="E2113" s="220">
        <v>3212</v>
      </c>
      <c r="F2113" s="230" t="s">
        <v>111</v>
      </c>
      <c r="G2113" s="164"/>
      <c r="H2113" s="353">
        <v>800</v>
      </c>
      <c r="I2113" s="245">
        <v>0</v>
      </c>
      <c r="J2113" s="245">
        <v>0</v>
      </c>
    </row>
    <row r="2114" spans="1:10" s="244" customFormat="1" x14ac:dyDescent="0.2">
      <c r="A2114" s="325">
        <v>51302</v>
      </c>
      <c r="B2114" s="329" t="s">
        <v>867</v>
      </c>
      <c r="C2114" s="330">
        <v>559</v>
      </c>
      <c r="D2114" s="325"/>
      <c r="E2114" s="187">
        <v>323</v>
      </c>
      <c r="F2114" s="231"/>
      <c r="G2114" s="221"/>
      <c r="H2114" s="200">
        <f t="shared" ref="H2114:J2114" si="1460">+SUM(H2115:H2116)</f>
        <v>10000</v>
      </c>
      <c r="I2114" s="200">
        <f t="shared" si="1460"/>
        <v>16000</v>
      </c>
      <c r="J2114" s="200">
        <f t="shared" si="1460"/>
        <v>0</v>
      </c>
    </row>
    <row r="2115" spans="1:10" s="244" customFormat="1" x14ac:dyDescent="0.2">
      <c r="A2115" s="216">
        <v>51302</v>
      </c>
      <c r="B2115" s="214" t="s">
        <v>867</v>
      </c>
      <c r="C2115" s="218">
        <v>559</v>
      </c>
      <c r="D2115" s="216" t="s">
        <v>25</v>
      </c>
      <c r="E2115" s="220">
        <v>3233</v>
      </c>
      <c r="F2115" s="230" t="s">
        <v>119</v>
      </c>
      <c r="G2115" s="221"/>
      <c r="H2115" s="245">
        <v>10000</v>
      </c>
      <c r="I2115" s="245">
        <v>0</v>
      </c>
      <c r="J2115" s="245">
        <v>0</v>
      </c>
    </row>
    <row r="2116" spans="1:10" s="244" customFormat="1" x14ac:dyDescent="0.2">
      <c r="A2116" s="216">
        <v>51302</v>
      </c>
      <c r="B2116" s="214" t="s">
        <v>867</v>
      </c>
      <c r="C2116" s="154">
        <v>559</v>
      </c>
      <c r="D2116" s="216" t="s">
        <v>25</v>
      </c>
      <c r="E2116" s="220">
        <v>3239</v>
      </c>
      <c r="F2116" s="230" t="s">
        <v>41</v>
      </c>
      <c r="G2116" s="221"/>
      <c r="H2116" s="245">
        <v>0</v>
      </c>
      <c r="I2116" s="245">
        <v>16000</v>
      </c>
      <c r="J2116" s="245">
        <v>0</v>
      </c>
    </row>
    <row r="2117" spans="1:10" s="244" customFormat="1" x14ac:dyDescent="0.2">
      <c r="A2117" s="390">
        <v>51302</v>
      </c>
      <c r="B2117" s="303" t="s">
        <v>867</v>
      </c>
      <c r="C2117" s="286">
        <v>559</v>
      </c>
      <c r="D2117" s="286"/>
      <c r="E2117" s="287">
        <v>42</v>
      </c>
      <c r="F2117" s="288"/>
      <c r="G2117" s="289"/>
      <c r="H2117" s="290">
        <f t="shared" ref="H2117:J2118" si="1461">H2118</f>
        <v>8600000</v>
      </c>
      <c r="I2117" s="290">
        <f t="shared" si="1461"/>
        <v>0</v>
      </c>
      <c r="J2117" s="290">
        <f t="shared" si="1461"/>
        <v>0</v>
      </c>
    </row>
    <row r="2118" spans="1:10" s="244" customFormat="1" x14ac:dyDescent="0.2">
      <c r="A2118" s="325">
        <v>51302</v>
      </c>
      <c r="B2118" s="329" t="s">
        <v>867</v>
      </c>
      <c r="C2118" s="154">
        <v>559</v>
      </c>
      <c r="D2118" s="155"/>
      <c r="E2118" s="156">
        <v>421</v>
      </c>
      <c r="F2118" s="226"/>
      <c r="G2118" s="157"/>
      <c r="H2118" s="243">
        <f t="shared" si="1461"/>
        <v>8600000</v>
      </c>
      <c r="I2118" s="243">
        <f t="shared" si="1461"/>
        <v>0</v>
      </c>
      <c r="J2118" s="243">
        <f t="shared" si="1461"/>
        <v>0</v>
      </c>
    </row>
    <row r="2119" spans="1:10" s="244" customFormat="1" x14ac:dyDescent="0.2">
      <c r="A2119" s="216">
        <v>51302</v>
      </c>
      <c r="B2119" s="214" t="s">
        <v>867</v>
      </c>
      <c r="C2119" s="218">
        <v>559</v>
      </c>
      <c r="D2119" s="216" t="s">
        <v>25</v>
      </c>
      <c r="E2119" s="220">
        <v>4214</v>
      </c>
      <c r="F2119" s="230" t="s">
        <v>154</v>
      </c>
      <c r="G2119" s="221"/>
      <c r="H2119" s="245">
        <v>8600000</v>
      </c>
      <c r="I2119" s="245">
        <v>0</v>
      </c>
      <c r="J2119" s="245">
        <v>0</v>
      </c>
    </row>
    <row r="2120" spans="1:10" s="244" customFormat="1" x14ac:dyDescent="0.2">
      <c r="A2120" s="390">
        <v>51302</v>
      </c>
      <c r="B2120" s="303" t="s">
        <v>867</v>
      </c>
      <c r="C2120" s="286">
        <v>81</v>
      </c>
      <c r="D2120" s="286"/>
      <c r="E2120" s="287">
        <v>42</v>
      </c>
      <c r="F2120" s="288"/>
      <c r="G2120" s="289"/>
      <c r="H2120" s="290">
        <f t="shared" ref="H2120:J2121" si="1462">H2121</f>
        <v>82000000</v>
      </c>
      <c r="I2120" s="290">
        <f t="shared" si="1462"/>
        <v>0</v>
      </c>
      <c r="J2120" s="290">
        <f t="shared" si="1462"/>
        <v>0</v>
      </c>
    </row>
    <row r="2121" spans="1:10" s="152" customFormat="1" x14ac:dyDescent="0.2">
      <c r="A2121" s="325">
        <v>51302</v>
      </c>
      <c r="B2121" s="329" t="s">
        <v>867</v>
      </c>
      <c r="C2121" s="154">
        <v>81</v>
      </c>
      <c r="D2121" s="155"/>
      <c r="E2121" s="156">
        <v>421</v>
      </c>
      <c r="F2121" s="226"/>
      <c r="G2121" s="157"/>
      <c r="H2121" s="243">
        <f t="shared" si="1462"/>
        <v>82000000</v>
      </c>
      <c r="I2121" s="243">
        <f t="shared" si="1462"/>
        <v>0</v>
      </c>
      <c r="J2121" s="243">
        <f t="shared" si="1462"/>
        <v>0</v>
      </c>
    </row>
    <row r="2122" spans="1:10" s="244" customFormat="1" x14ac:dyDescent="0.2">
      <c r="A2122" s="216">
        <v>51302</v>
      </c>
      <c r="B2122" s="214" t="s">
        <v>867</v>
      </c>
      <c r="C2122" s="218">
        <v>81</v>
      </c>
      <c r="D2122" s="216" t="s">
        <v>25</v>
      </c>
      <c r="E2122" s="220">
        <v>4214</v>
      </c>
      <c r="F2122" s="230" t="s">
        <v>154</v>
      </c>
      <c r="G2122" s="221"/>
      <c r="H2122" s="245">
        <v>82000000</v>
      </c>
      <c r="I2122" s="245">
        <v>0</v>
      </c>
      <c r="J2122" s="245">
        <v>0</v>
      </c>
    </row>
    <row r="2123" spans="1:10" s="244" customFormat="1" ht="67.5" x14ac:dyDescent="0.2">
      <c r="A2123" s="391">
        <v>51302</v>
      </c>
      <c r="B2123" s="297" t="s">
        <v>868</v>
      </c>
      <c r="C2123" s="297"/>
      <c r="D2123" s="297"/>
      <c r="E2123" s="298"/>
      <c r="F2123" s="300" t="s">
        <v>835</v>
      </c>
      <c r="G2123" s="301" t="s">
        <v>690</v>
      </c>
      <c r="H2123" s="302">
        <f>H2124+H2131+H2137+H2140+H2147+H2152+H2155+H2162+H2168</f>
        <v>3206700</v>
      </c>
      <c r="I2123" s="302">
        <f t="shared" ref="I2123:J2123" si="1463">I2124+I2131+I2137+I2140+I2147+I2152+I2155+I2162+I2168</f>
        <v>0</v>
      </c>
      <c r="J2123" s="302">
        <f t="shared" si="1463"/>
        <v>0</v>
      </c>
    </row>
    <row r="2124" spans="1:10" s="244" customFormat="1" x14ac:dyDescent="0.2">
      <c r="A2124" s="335">
        <v>51302</v>
      </c>
      <c r="B2124" s="333" t="s">
        <v>868</v>
      </c>
      <c r="C2124" s="286">
        <v>12</v>
      </c>
      <c r="D2124" s="333"/>
      <c r="E2124" s="287">
        <v>31</v>
      </c>
      <c r="F2124" s="288"/>
      <c r="G2124" s="351"/>
      <c r="H2124" s="318">
        <f t="shared" ref="H2124:J2124" si="1464">H2125+H2127+H2129</f>
        <v>32500</v>
      </c>
      <c r="I2124" s="318">
        <f t="shared" si="1464"/>
        <v>0</v>
      </c>
      <c r="J2124" s="318">
        <f t="shared" si="1464"/>
        <v>0</v>
      </c>
    </row>
    <row r="2125" spans="1:10" s="244" customFormat="1" x14ac:dyDescent="0.2">
      <c r="A2125" s="325">
        <v>51302</v>
      </c>
      <c r="B2125" s="329" t="s">
        <v>868</v>
      </c>
      <c r="C2125" s="330">
        <v>12</v>
      </c>
      <c r="D2125" s="325"/>
      <c r="E2125" s="187">
        <v>311</v>
      </c>
      <c r="F2125" s="231"/>
      <c r="G2125" s="221"/>
      <c r="H2125" s="200">
        <f t="shared" ref="H2125:J2125" si="1465">H2126</f>
        <v>26000</v>
      </c>
      <c r="I2125" s="200">
        <f t="shared" si="1465"/>
        <v>0</v>
      </c>
      <c r="J2125" s="200">
        <f t="shared" si="1465"/>
        <v>0</v>
      </c>
    </row>
    <row r="2126" spans="1:10" s="244" customFormat="1" x14ac:dyDescent="0.2">
      <c r="A2126" s="216">
        <v>51302</v>
      </c>
      <c r="B2126" s="214" t="s">
        <v>868</v>
      </c>
      <c r="C2126" s="218">
        <v>12</v>
      </c>
      <c r="D2126" s="216" t="s">
        <v>25</v>
      </c>
      <c r="E2126" s="188">
        <v>3111</v>
      </c>
      <c r="F2126" s="229" t="s">
        <v>19</v>
      </c>
      <c r="G2126" s="221"/>
      <c r="H2126" s="334">
        <v>26000</v>
      </c>
      <c r="I2126" s="334">
        <v>0</v>
      </c>
      <c r="J2126" s="334">
        <v>0</v>
      </c>
    </row>
    <row r="2127" spans="1:10" s="244" customFormat="1" x14ac:dyDescent="0.2">
      <c r="A2127" s="325">
        <v>51302</v>
      </c>
      <c r="B2127" s="329" t="s">
        <v>868</v>
      </c>
      <c r="C2127" s="154">
        <v>12</v>
      </c>
      <c r="D2127" s="155"/>
      <c r="E2127" s="156">
        <v>312</v>
      </c>
      <c r="F2127" s="226"/>
      <c r="G2127" s="221"/>
      <c r="H2127" s="247">
        <f t="shared" ref="H2127:J2127" si="1466">SUM(H2128)</f>
        <v>2500</v>
      </c>
      <c r="I2127" s="247">
        <f t="shared" si="1466"/>
        <v>0</v>
      </c>
      <c r="J2127" s="247">
        <f t="shared" si="1466"/>
        <v>0</v>
      </c>
    </row>
    <row r="2128" spans="1:10" s="244" customFormat="1" x14ac:dyDescent="0.2">
      <c r="A2128" s="216">
        <v>51302</v>
      </c>
      <c r="B2128" s="214" t="s">
        <v>868</v>
      </c>
      <c r="C2128" s="218">
        <v>12</v>
      </c>
      <c r="D2128" s="216" t="s">
        <v>25</v>
      </c>
      <c r="E2128" s="220">
        <v>3121</v>
      </c>
      <c r="F2128" s="230" t="s">
        <v>22</v>
      </c>
      <c r="G2128" s="221"/>
      <c r="H2128" s="223">
        <v>2500</v>
      </c>
      <c r="I2128" s="223">
        <v>0</v>
      </c>
      <c r="J2128" s="223">
        <v>0</v>
      </c>
    </row>
    <row r="2129" spans="1:10" s="244" customFormat="1" x14ac:dyDescent="0.2">
      <c r="A2129" s="325">
        <v>51302</v>
      </c>
      <c r="B2129" s="329" t="s">
        <v>868</v>
      </c>
      <c r="C2129" s="154">
        <v>12</v>
      </c>
      <c r="D2129" s="155"/>
      <c r="E2129" s="156">
        <v>313</v>
      </c>
      <c r="F2129" s="226"/>
      <c r="G2129" s="221"/>
      <c r="H2129" s="247">
        <f t="shared" ref="H2129:J2129" si="1467">SUM(H2130:H2130)</f>
        <v>4000</v>
      </c>
      <c r="I2129" s="247">
        <f t="shared" si="1467"/>
        <v>0</v>
      </c>
      <c r="J2129" s="247">
        <f t="shared" si="1467"/>
        <v>0</v>
      </c>
    </row>
    <row r="2130" spans="1:10" s="244" customFormat="1" x14ac:dyDescent="0.2">
      <c r="A2130" s="216">
        <v>51302</v>
      </c>
      <c r="B2130" s="214" t="s">
        <v>868</v>
      </c>
      <c r="C2130" s="218">
        <v>12</v>
      </c>
      <c r="D2130" s="216" t="s">
        <v>25</v>
      </c>
      <c r="E2130" s="220">
        <v>3132</v>
      </c>
      <c r="F2130" s="230" t="s">
        <v>280</v>
      </c>
      <c r="G2130" s="221"/>
      <c r="H2130" s="223">
        <v>4000</v>
      </c>
      <c r="I2130" s="223">
        <v>0</v>
      </c>
      <c r="J2130" s="223">
        <v>0</v>
      </c>
    </row>
    <row r="2131" spans="1:10" s="244" customFormat="1" x14ac:dyDescent="0.2">
      <c r="A2131" s="335">
        <v>51302</v>
      </c>
      <c r="B2131" s="333" t="s">
        <v>868</v>
      </c>
      <c r="C2131" s="286">
        <v>12</v>
      </c>
      <c r="D2131" s="286"/>
      <c r="E2131" s="287">
        <v>32</v>
      </c>
      <c r="F2131" s="288"/>
      <c r="G2131" s="351"/>
      <c r="H2131" s="290">
        <f t="shared" ref="H2131:J2131" si="1468">H2132+H2134</f>
        <v>16400</v>
      </c>
      <c r="I2131" s="290">
        <f t="shared" si="1468"/>
        <v>0</v>
      </c>
      <c r="J2131" s="290">
        <f t="shared" si="1468"/>
        <v>0</v>
      </c>
    </row>
    <row r="2132" spans="1:10" s="244" customFormat="1" x14ac:dyDescent="0.2">
      <c r="A2132" s="325">
        <v>51302</v>
      </c>
      <c r="B2132" s="329" t="s">
        <v>868</v>
      </c>
      <c r="C2132" s="154">
        <v>12</v>
      </c>
      <c r="D2132" s="155"/>
      <c r="E2132" s="156">
        <v>321</v>
      </c>
      <c r="F2132" s="226"/>
      <c r="G2132" s="221"/>
      <c r="H2132" s="247">
        <f>H2133</f>
        <v>400</v>
      </c>
      <c r="I2132" s="247">
        <f t="shared" ref="I2132:J2132" si="1469">I2133</f>
        <v>0</v>
      </c>
      <c r="J2132" s="247">
        <f t="shared" si="1469"/>
        <v>0</v>
      </c>
    </row>
    <row r="2133" spans="1:10" s="244" customFormat="1" ht="30" x14ac:dyDescent="0.2">
      <c r="A2133" s="216">
        <v>51302</v>
      </c>
      <c r="B2133" s="214" t="s">
        <v>868</v>
      </c>
      <c r="C2133" s="218">
        <v>12</v>
      </c>
      <c r="D2133" s="216" t="s">
        <v>25</v>
      </c>
      <c r="E2133" s="220">
        <v>3212</v>
      </c>
      <c r="F2133" s="230" t="s">
        <v>111</v>
      </c>
      <c r="G2133" s="221"/>
      <c r="H2133" s="223">
        <v>400</v>
      </c>
      <c r="I2133" s="245">
        <v>0</v>
      </c>
      <c r="J2133" s="245">
        <v>0</v>
      </c>
    </row>
    <row r="2134" spans="1:10" s="244" customFormat="1" x14ac:dyDescent="0.2">
      <c r="A2134" s="325">
        <v>51302</v>
      </c>
      <c r="B2134" s="329" t="s">
        <v>868</v>
      </c>
      <c r="C2134" s="154">
        <v>12</v>
      </c>
      <c r="D2134" s="155"/>
      <c r="E2134" s="156">
        <v>323</v>
      </c>
      <c r="F2134" s="226"/>
      <c r="G2134" s="221"/>
      <c r="H2134" s="247">
        <f t="shared" ref="H2134:J2134" si="1470">SUM(H2135:H2136)</f>
        <v>16000</v>
      </c>
      <c r="I2134" s="247">
        <f t="shared" si="1470"/>
        <v>0</v>
      </c>
      <c r="J2134" s="247">
        <f t="shared" si="1470"/>
        <v>0</v>
      </c>
    </row>
    <row r="2135" spans="1:10" s="244" customFormat="1" x14ac:dyDescent="0.2">
      <c r="A2135" s="216">
        <v>51302</v>
      </c>
      <c r="B2135" s="214" t="s">
        <v>868</v>
      </c>
      <c r="C2135" s="218">
        <v>12</v>
      </c>
      <c r="D2135" s="216" t="s">
        <v>25</v>
      </c>
      <c r="E2135" s="220">
        <v>3233</v>
      </c>
      <c r="F2135" s="230" t="s">
        <v>119</v>
      </c>
      <c r="G2135" s="221"/>
      <c r="H2135" s="345">
        <v>1000</v>
      </c>
      <c r="I2135" s="345">
        <v>0</v>
      </c>
      <c r="J2135" s="345">
        <v>0</v>
      </c>
    </row>
    <row r="2136" spans="1:10" s="244" customFormat="1" x14ac:dyDescent="0.2">
      <c r="A2136" s="216">
        <v>51302</v>
      </c>
      <c r="B2136" s="214" t="s">
        <v>868</v>
      </c>
      <c r="C2136" s="218">
        <v>12</v>
      </c>
      <c r="D2136" s="216" t="s">
        <v>25</v>
      </c>
      <c r="E2136" s="220">
        <v>3239</v>
      </c>
      <c r="F2136" s="230" t="s">
        <v>41</v>
      </c>
      <c r="G2136" s="221"/>
      <c r="H2136" s="223">
        <v>15000</v>
      </c>
      <c r="I2136" s="245">
        <v>0</v>
      </c>
      <c r="J2136" s="245">
        <v>0</v>
      </c>
    </row>
    <row r="2137" spans="1:10" s="244" customFormat="1" x14ac:dyDescent="0.2">
      <c r="A2137" s="335">
        <v>51302</v>
      </c>
      <c r="B2137" s="333" t="s">
        <v>868</v>
      </c>
      <c r="C2137" s="286">
        <v>12</v>
      </c>
      <c r="D2137" s="286"/>
      <c r="E2137" s="287">
        <v>42</v>
      </c>
      <c r="F2137" s="288"/>
      <c r="G2137" s="351"/>
      <c r="H2137" s="290">
        <f t="shared" ref="H2137:J2137" si="1471">H2138</f>
        <v>433000</v>
      </c>
      <c r="I2137" s="290">
        <f t="shared" si="1471"/>
        <v>0</v>
      </c>
      <c r="J2137" s="290">
        <f t="shared" si="1471"/>
        <v>0</v>
      </c>
    </row>
    <row r="2138" spans="1:10" s="244" customFormat="1" x14ac:dyDescent="0.2">
      <c r="A2138" s="325">
        <v>51302</v>
      </c>
      <c r="B2138" s="329" t="s">
        <v>868</v>
      </c>
      <c r="C2138" s="154">
        <v>12</v>
      </c>
      <c r="D2138" s="155"/>
      <c r="E2138" s="156">
        <v>426</v>
      </c>
      <c r="F2138" s="226"/>
      <c r="G2138" s="221"/>
      <c r="H2138" s="243">
        <f t="shared" ref="H2138:J2138" si="1472">+H2139</f>
        <v>433000</v>
      </c>
      <c r="I2138" s="243">
        <f t="shared" si="1472"/>
        <v>0</v>
      </c>
      <c r="J2138" s="243">
        <f t="shared" si="1472"/>
        <v>0</v>
      </c>
    </row>
    <row r="2139" spans="1:10" s="244" customFormat="1" x14ac:dyDescent="0.2">
      <c r="A2139" s="216">
        <v>51302</v>
      </c>
      <c r="B2139" s="214" t="s">
        <v>868</v>
      </c>
      <c r="C2139" s="218">
        <v>12</v>
      </c>
      <c r="D2139" s="216" t="s">
        <v>25</v>
      </c>
      <c r="E2139" s="220">
        <v>4262</v>
      </c>
      <c r="F2139" s="230" t="s">
        <v>135</v>
      </c>
      <c r="G2139" s="221"/>
      <c r="H2139" s="245">
        <v>433000</v>
      </c>
      <c r="I2139" s="245">
        <v>0</v>
      </c>
      <c r="J2139" s="245">
        <v>0</v>
      </c>
    </row>
    <row r="2140" spans="1:10" s="244" customFormat="1" x14ac:dyDescent="0.2">
      <c r="A2140" s="335">
        <v>51302</v>
      </c>
      <c r="B2140" s="333" t="s">
        <v>868</v>
      </c>
      <c r="C2140" s="286">
        <v>51</v>
      </c>
      <c r="D2140" s="333"/>
      <c r="E2140" s="287">
        <v>31</v>
      </c>
      <c r="F2140" s="288"/>
      <c r="G2140" s="288"/>
      <c r="H2140" s="318">
        <f t="shared" ref="H2140" si="1473">H2141+H2143+H2145</f>
        <v>88000</v>
      </c>
      <c r="I2140" s="318">
        <f t="shared" ref="I2140:J2140" si="1474">I2141+I2143+I2145</f>
        <v>0</v>
      </c>
      <c r="J2140" s="318">
        <f t="shared" si="1474"/>
        <v>0</v>
      </c>
    </row>
    <row r="2141" spans="1:10" s="244" customFormat="1" x14ac:dyDescent="0.2">
      <c r="A2141" s="325">
        <v>51302</v>
      </c>
      <c r="B2141" s="329" t="s">
        <v>868</v>
      </c>
      <c r="C2141" s="330">
        <v>51</v>
      </c>
      <c r="D2141" s="325"/>
      <c r="E2141" s="187">
        <v>311</v>
      </c>
      <c r="F2141" s="231"/>
      <c r="G2141" s="331"/>
      <c r="H2141" s="200">
        <f t="shared" ref="H2141:J2141" si="1475">H2142</f>
        <v>69000</v>
      </c>
      <c r="I2141" s="200">
        <f t="shared" si="1475"/>
        <v>0</v>
      </c>
      <c r="J2141" s="200">
        <f t="shared" si="1475"/>
        <v>0</v>
      </c>
    </row>
    <row r="2142" spans="1:10" s="244" customFormat="1" x14ac:dyDescent="0.2">
      <c r="A2142" s="216">
        <v>51302</v>
      </c>
      <c r="B2142" s="214" t="s">
        <v>868</v>
      </c>
      <c r="C2142" s="218">
        <v>51</v>
      </c>
      <c r="D2142" s="216" t="s">
        <v>25</v>
      </c>
      <c r="E2142" s="188">
        <v>3111</v>
      </c>
      <c r="F2142" s="229" t="s">
        <v>19</v>
      </c>
      <c r="G2142" s="209"/>
      <c r="H2142" s="334">
        <v>69000</v>
      </c>
      <c r="I2142" s="334">
        <v>0</v>
      </c>
      <c r="J2142" s="334">
        <v>0</v>
      </c>
    </row>
    <row r="2143" spans="1:10" s="244" customFormat="1" x14ac:dyDescent="0.2">
      <c r="A2143" s="325">
        <v>51302</v>
      </c>
      <c r="B2143" s="329" t="s">
        <v>868</v>
      </c>
      <c r="C2143" s="154">
        <v>51</v>
      </c>
      <c r="D2143" s="155"/>
      <c r="E2143" s="156">
        <v>312</v>
      </c>
      <c r="F2143" s="226"/>
      <c r="G2143" s="157"/>
      <c r="H2143" s="247">
        <f t="shared" ref="H2143:J2143" si="1476">SUM(H2144)</f>
        <v>7000</v>
      </c>
      <c r="I2143" s="247">
        <f t="shared" si="1476"/>
        <v>0</v>
      </c>
      <c r="J2143" s="247">
        <f t="shared" si="1476"/>
        <v>0</v>
      </c>
    </row>
    <row r="2144" spans="1:10" s="244" customFormat="1" x14ac:dyDescent="0.2">
      <c r="A2144" s="216">
        <v>51302</v>
      </c>
      <c r="B2144" s="214" t="s">
        <v>868</v>
      </c>
      <c r="C2144" s="218">
        <v>51</v>
      </c>
      <c r="D2144" s="216" t="s">
        <v>25</v>
      </c>
      <c r="E2144" s="220">
        <v>3121</v>
      </c>
      <c r="F2144" s="230" t="s">
        <v>22</v>
      </c>
      <c r="G2144" s="221"/>
      <c r="H2144" s="223">
        <v>7000</v>
      </c>
      <c r="I2144" s="223">
        <v>0</v>
      </c>
      <c r="J2144" s="223">
        <v>0</v>
      </c>
    </row>
    <row r="2145" spans="1:10" s="244" customFormat="1" x14ac:dyDescent="0.2">
      <c r="A2145" s="325">
        <v>51302</v>
      </c>
      <c r="B2145" s="329" t="s">
        <v>868</v>
      </c>
      <c r="C2145" s="154">
        <v>51</v>
      </c>
      <c r="D2145" s="155"/>
      <c r="E2145" s="156">
        <v>313</v>
      </c>
      <c r="F2145" s="226"/>
      <c r="G2145" s="157"/>
      <c r="H2145" s="247">
        <f>H2146</f>
        <v>12000</v>
      </c>
      <c r="I2145" s="247">
        <f t="shared" ref="I2145:J2145" si="1477">I2146</f>
        <v>0</v>
      </c>
      <c r="J2145" s="247">
        <f t="shared" si="1477"/>
        <v>0</v>
      </c>
    </row>
    <row r="2146" spans="1:10" s="244" customFormat="1" x14ac:dyDescent="0.2">
      <c r="A2146" s="216">
        <v>51302</v>
      </c>
      <c r="B2146" s="214" t="s">
        <v>868</v>
      </c>
      <c r="C2146" s="218">
        <v>51</v>
      </c>
      <c r="D2146" s="216" t="s">
        <v>25</v>
      </c>
      <c r="E2146" s="220">
        <v>3132</v>
      </c>
      <c r="F2146" s="230" t="s">
        <v>280</v>
      </c>
      <c r="G2146" s="221"/>
      <c r="H2146" s="223">
        <v>12000</v>
      </c>
      <c r="I2146" s="223">
        <v>0</v>
      </c>
      <c r="J2146" s="223">
        <v>0</v>
      </c>
    </row>
    <row r="2147" spans="1:10" s="244" customFormat="1" x14ac:dyDescent="0.2">
      <c r="A2147" s="335">
        <v>51302</v>
      </c>
      <c r="B2147" s="333" t="s">
        <v>868</v>
      </c>
      <c r="C2147" s="286">
        <v>51</v>
      </c>
      <c r="D2147" s="286"/>
      <c r="E2147" s="287">
        <v>32</v>
      </c>
      <c r="F2147" s="288"/>
      <c r="G2147" s="289"/>
      <c r="H2147" s="290">
        <f>H2148+H2150</f>
        <v>30900</v>
      </c>
      <c r="I2147" s="290">
        <f t="shared" ref="I2147:J2147" si="1478">I2148+I2150</f>
        <v>0</v>
      </c>
      <c r="J2147" s="290">
        <f t="shared" si="1478"/>
        <v>0</v>
      </c>
    </row>
    <row r="2148" spans="1:10" s="244" customFormat="1" x14ac:dyDescent="0.2">
      <c r="A2148" s="325">
        <v>51302</v>
      </c>
      <c r="B2148" s="329" t="s">
        <v>868</v>
      </c>
      <c r="C2148" s="154">
        <v>51</v>
      </c>
      <c r="D2148" s="155"/>
      <c r="E2148" s="156">
        <v>321</v>
      </c>
      <c r="F2148" s="226"/>
      <c r="G2148" s="157"/>
      <c r="H2148" s="247">
        <f>H2149</f>
        <v>900</v>
      </c>
      <c r="I2148" s="247">
        <f t="shared" ref="I2148:J2148" si="1479">I2149</f>
        <v>0</v>
      </c>
      <c r="J2148" s="247">
        <f t="shared" si="1479"/>
        <v>0</v>
      </c>
    </row>
    <row r="2149" spans="1:10" s="244" customFormat="1" ht="30" x14ac:dyDescent="0.2">
      <c r="A2149" s="216">
        <v>51302</v>
      </c>
      <c r="B2149" s="214" t="s">
        <v>868</v>
      </c>
      <c r="C2149" s="218">
        <v>51</v>
      </c>
      <c r="D2149" s="216" t="s">
        <v>25</v>
      </c>
      <c r="E2149" s="220">
        <v>3212</v>
      </c>
      <c r="F2149" s="230" t="s">
        <v>111</v>
      </c>
      <c r="G2149" s="221"/>
      <c r="H2149" s="223">
        <v>900</v>
      </c>
      <c r="I2149" s="245">
        <v>0</v>
      </c>
      <c r="J2149" s="245">
        <v>0</v>
      </c>
    </row>
    <row r="2150" spans="1:10" s="244" customFormat="1" x14ac:dyDescent="0.2">
      <c r="A2150" s="325">
        <v>51302</v>
      </c>
      <c r="B2150" s="329" t="s">
        <v>868</v>
      </c>
      <c r="C2150" s="154">
        <v>51</v>
      </c>
      <c r="D2150" s="155"/>
      <c r="E2150" s="156">
        <v>323</v>
      </c>
      <c r="F2150" s="226"/>
      <c r="G2150" s="157"/>
      <c r="H2150" s="247">
        <f>H2151</f>
        <v>30000</v>
      </c>
      <c r="I2150" s="247">
        <f t="shared" ref="I2150:J2150" si="1480">I2151</f>
        <v>0</v>
      </c>
      <c r="J2150" s="247">
        <f t="shared" si="1480"/>
        <v>0</v>
      </c>
    </row>
    <row r="2151" spans="1:10" s="244" customFormat="1" x14ac:dyDescent="0.2">
      <c r="A2151" s="216">
        <v>51302</v>
      </c>
      <c r="B2151" s="214" t="s">
        <v>868</v>
      </c>
      <c r="C2151" s="218">
        <v>51</v>
      </c>
      <c r="D2151" s="216" t="s">
        <v>25</v>
      </c>
      <c r="E2151" s="220">
        <v>3239</v>
      </c>
      <c r="F2151" s="230" t="s">
        <v>41</v>
      </c>
      <c r="G2151" s="348"/>
      <c r="H2151" s="223">
        <v>30000</v>
      </c>
      <c r="I2151" s="223">
        <v>0</v>
      </c>
      <c r="J2151" s="223">
        <v>0</v>
      </c>
    </row>
    <row r="2152" spans="1:10" s="244" customFormat="1" x14ac:dyDescent="0.2">
      <c r="A2152" s="335">
        <v>51302</v>
      </c>
      <c r="B2152" s="333" t="s">
        <v>868</v>
      </c>
      <c r="C2152" s="286">
        <v>51</v>
      </c>
      <c r="D2152" s="286"/>
      <c r="E2152" s="287">
        <v>42</v>
      </c>
      <c r="F2152" s="288"/>
      <c r="G2152" s="289"/>
      <c r="H2152" s="290">
        <f t="shared" ref="H2152:J2152" si="1481">H2153</f>
        <v>1760000</v>
      </c>
      <c r="I2152" s="290">
        <f t="shared" si="1481"/>
        <v>0</v>
      </c>
      <c r="J2152" s="290">
        <f t="shared" si="1481"/>
        <v>0</v>
      </c>
    </row>
    <row r="2153" spans="1:10" x14ac:dyDescent="0.2">
      <c r="A2153" s="325">
        <v>51302</v>
      </c>
      <c r="B2153" s="329" t="s">
        <v>868</v>
      </c>
      <c r="C2153" s="154">
        <v>51</v>
      </c>
      <c r="D2153" s="155"/>
      <c r="E2153" s="156">
        <v>426</v>
      </c>
      <c r="F2153" s="226"/>
      <c r="G2153" s="157"/>
      <c r="H2153" s="243">
        <f>+H2154</f>
        <v>1760000</v>
      </c>
      <c r="I2153" s="243">
        <f t="shared" ref="I2153:J2153" si="1482">+I2154</f>
        <v>0</v>
      </c>
      <c r="J2153" s="243">
        <f t="shared" si="1482"/>
        <v>0</v>
      </c>
    </row>
    <row r="2154" spans="1:10" s="152" customFormat="1" x14ac:dyDescent="0.2">
      <c r="A2154" s="216">
        <v>51302</v>
      </c>
      <c r="B2154" s="214" t="s">
        <v>868</v>
      </c>
      <c r="C2154" s="218">
        <v>51</v>
      </c>
      <c r="D2154" s="216" t="s">
        <v>25</v>
      </c>
      <c r="E2154" s="220">
        <v>4262</v>
      </c>
      <c r="F2154" s="230" t="s">
        <v>135</v>
      </c>
      <c r="G2154" s="221"/>
      <c r="H2154" s="245">
        <v>1760000</v>
      </c>
      <c r="I2154" s="245">
        <v>0</v>
      </c>
      <c r="J2154" s="245">
        <v>0</v>
      </c>
    </row>
    <row r="2155" spans="1:10" x14ac:dyDescent="0.2">
      <c r="A2155" s="335">
        <v>51302</v>
      </c>
      <c r="B2155" s="333" t="s">
        <v>868</v>
      </c>
      <c r="C2155" s="286">
        <v>559</v>
      </c>
      <c r="D2155" s="333"/>
      <c r="E2155" s="287">
        <v>31</v>
      </c>
      <c r="F2155" s="288"/>
      <c r="G2155" s="288"/>
      <c r="H2155" s="318">
        <f t="shared" ref="H2155:J2155" si="1483">H2156+H2158+H2160</f>
        <v>99000</v>
      </c>
      <c r="I2155" s="318">
        <f t="shared" si="1483"/>
        <v>0</v>
      </c>
      <c r="J2155" s="318">
        <f t="shared" si="1483"/>
        <v>0</v>
      </c>
    </row>
    <row r="2156" spans="1:10" s="152" customFormat="1" x14ac:dyDescent="0.2">
      <c r="A2156" s="325">
        <v>51302</v>
      </c>
      <c r="B2156" s="329" t="s">
        <v>868</v>
      </c>
      <c r="C2156" s="330">
        <v>559</v>
      </c>
      <c r="D2156" s="325"/>
      <c r="E2156" s="187">
        <v>311</v>
      </c>
      <c r="F2156" s="231"/>
      <c r="G2156" s="331"/>
      <c r="H2156" s="200">
        <f t="shared" ref="H2156:J2156" si="1484">H2157</f>
        <v>78000</v>
      </c>
      <c r="I2156" s="200">
        <f t="shared" si="1484"/>
        <v>0</v>
      </c>
      <c r="J2156" s="200">
        <f t="shared" si="1484"/>
        <v>0</v>
      </c>
    </row>
    <row r="2157" spans="1:10" s="224" customFormat="1" ht="15" x14ac:dyDescent="0.2">
      <c r="A2157" s="216">
        <v>51302</v>
      </c>
      <c r="B2157" s="214" t="s">
        <v>868</v>
      </c>
      <c r="C2157" s="218">
        <v>559</v>
      </c>
      <c r="D2157" s="216" t="s">
        <v>25</v>
      </c>
      <c r="E2157" s="188">
        <v>3111</v>
      </c>
      <c r="F2157" s="229" t="s">
        <v>19</v>
      </c>
      <c r="G2157" s="209"/>
      <c r="H2157" s="334">
        <v>78000</v>
      </c>
      <c r="I2157" s="334">
        <v>0</v>
      </c>
      <c r="J2157" s="334">
        <v>0</v>
      </c>
    </row>
    <row r="2158" spans="1:10" s="152" customFormat="1" x14ac:dyDescent="0.2">
      <c r="A2158" s="325">
        <v>51302</v>
      </c>
      <c r="B2158" s="329" t="s">
        <v>868</v>
      </c>
      <c r="C2158" s="154">
        <v>559</v>
      </c>
      <c r="D2158" s="155"/>
      <c r="E2158" s="156">
        <v>312</v>
      </c>
      <c r="F2158" s="226"/>
      <c r="G2158" s="157"/>
      <c r="H2158" s="247">
        <f t="shared" ref="H2158:J2158" si="1485">SUM(H2159)</f>
        <v>8000</v>
      </c>
      <c r="I2158" s="247">
        <f t="shared" si="1485"/>
        <v>0</v>
      </c>
      <c r="J2158" s="247">
        <f t="shared" si="1485"/>
        <v>0</v>
      </c>
    </row>
    <row r="2159" spans="1:10" s="224" customFormat="1" ht="15" x14ac:dyDescent="0.2">
      <c r="A2159" s="216">
        <v>51302</v>
      </c>
      <c r="B2159" s="214" t="s">
        <v>868</v>
      </c>
      <c r="C2159" s="218">
        <v>559</v>
      </c>
      <c r="D2159" s="216" t="s">
        <v>25</v>
      </c>
      <c r="E2159" s="220">
        <v>3121</v>
      </c>
      <c r="F2159" s="230" t="s">
        <v>22</v>
      </c>
      <c r="G2159" s="221"/>
      <c r="H2159" s="223">
        <v>8000</v>
      </c>
      <c r="I2159" s="223">
        <v>0</v>
      </c>
      <c r="J2159" s="223">
        <v>0</v>
      </c>
    </row>
    <row r="2160" spans="1:10" s="166" customFormat="1" x14ac:dyDescent="0.2">
      <c r="A2160" s="325">
        <v>51302</v>
      </c>
      <c r="B2160" s="329" t="s">
        <v>868</v>
      </c>
      <c r="C2160" s="154">
        <v>559</v>
      </c>
      <c r="D2160" s="155"/>
      <c r="E2160" s="156">
        <v>313</v>
      </c>
      <c r="F2160" s="226"/>
      <c r="G2160" s="157"/>
      <c r="H2160" s="247">
        <f t="shared" ref="H2160:J2160" si="1486">SUM(H2161:H2161)</f>
        <v>13000</v>
      </c>
      <c r="I2160" s="247">
        <f t="shared" si="1486"/>
        <v>0</v>
      </c>
      <c r="J2160" s="247">
        <f t="shared" si="1486"/>
        <v>0</v>
      </c>
    </row>
    <row r="2161" spans="1:10" s="152" customFormat="1" x14ac:dyDescent="0.2">
      <c r="A2161" s="216">
        <v>51302</v>
      </c>
      <c r="B2161" s="214" t="s">
        <v>868</v>
      </c>
      <c r="C2161" s="218">
        <v>559</v>
      </c>
      <c r="D2161" s="216" t="s">
        <v>25</v>
      </c>
      <c r="E2161" s="220">
        <v>3132</v>
      </c>
      <c r="F2161" s="230" t="s">
        <v>280</v>
      </c>
      <c r="G2161" s="221"/>
      <c r="H2161" s="223">
        <v>13000</v>
      </c>
      <c r="I2161" s="223">
        <v>0</v>
      </c>
      <c r="J2161" s="223">
        <v>0</v>
      </c>
    </row>
    <row r="2162" spans="1:10" s="224" customFormat="1" x14ac:dyDescent="0.2">
      <c r="A2162" s="335">
        <v>51302</v>
      </c>
      <c r="B2162" s="333" t="s">
        <v>868</v>
      </c>
      <c r="C2162" s="286">
        <v>559</v>
      </c>
      <c r="D2162" s="286"/>
      <c r="E2162" s="287">
        <v>32</v>
      </c>
      <c r="F2162" s="288"/>
      <c r="G2162" s="289"/>
      <c r="H2162" s="290">
        <f>H2163+H2165</f>
        <v>56900</v>
      </c>
      <c r="I2162" s="290">
        <f t="shared" ref="I2162:J2162" si="1487">I2163+I2165</f>
        <v>0</v>
      </c>
      <c r="J2162" s="290">
        <f t="shared" si="1487"/>
        <v>0</v>
      </c>
    </row>
    <row r="2163" spans="1:10" s="167" customFormat="1" x14ac:dyDescent="0.2">
      <c r="A2163" s="325">
        <v>51302</v>
      </c>
      <c r="B2163" s="329" t="s">
        <v>868</v>
      </c>
      <c r="C2163" s="154">
        <v>559</v>
      </c>
      <c r="D2163" s="155"/>
      <c r="E2163" s="156">
        <v>321</v>
      </c>
      <c r="F2163" s="226"/>
      <c r="G2163" s="157"/>
      <c r="H2163" s="247">
        <f t="shared" ref="H2163:J2163" si="1488">SUM(H2164:H2164)</f>
        <v>900</v>
      </c>
      <c r="I2163" s="247">
        <f t="shared" si="1488"/>
        <v>0</v>
      </c>
      <c r="J2163" s="247">
        <f t="shared" si="1488"/>
        <v>0</v>
      </c>
    </row>
    <row r="2164" spans="1:10" s="224" customFormat="1" ht="30" x14ac:dyDescent="0.2">
      <c r="A2164" s="216">
        <v>51302</v>
      </c>
      <c r="B2164" s="214" t="s">
        <v>868</v>
      </c>
      <c r="C2164" s="218">
        <v>559</v>
      </c>
      <c r="D2164" s="216" t="s">
        <v>25</v>
      </c>
      <c r="E2164" s="220">
        <v>3212</v>
      </c>
      <c r="F2164" s="230" t="s">
        <v>111</v>
      </c>
      <c r="G2164" s="354"/>
      <c r="H2164" s="223">
        <v>900</v>
      </c>
      <c r="I2164" s="245">
        <v>0</v>
      </c>
      <c r="J2164" s="245">
        <v>0</v>
      </c>
    </row>
    <row r="2165" spans="1:10" s="224" customFormat="1" x14ac:dyDescent="0.2">
      <c r="A2165" s="325">
        <v>51302</v>
      </c>
      <c r="B2165" s="329" t="s">
        <v>868</v>
      </c>
      <c r="C2165" s="154">
        <v>559</v>
      </c>
      <c r="D2165" s="155"/>
      <c r="E2165" s="156">
        <v>323</v>
      </c>
      <c r="F2165" s="226"/>
      <c r="G2165" s="157"/>
      <c r="H2165" s="247">
        <f t="shared" ref="H2165:J2165" si="1489">SUM(H2166:H2167)</f>
        <v>56000</v>
      </c>
      <c r="I2165" s="247">
        <f t="shared" si="1489"/>
        <v>0</v>
      </c>
      <c r="J2165" s="247">
        <f t="shared" si="1489"/>
        <v>0</v>
      </c>
    </row>
    <row r="2166" spans="1:10" s="167" customFormat="1" x14ac:dyDescent="0.2">
      <c r="A2166" s="216">
        <v>51302</v>
      </c>
      <c r="B2166" s="214" t="s">
        <v>868</v>
      </c>
      <c r="C2166" s="218">
        <v>559</v>
      </c>
      <c r="D2166" s="216" t="s">
        <v>25</v>
      </c>
      <c r="E2166" s="220">
        <v>3233</v>
      </c>
      <c r="F2166" s="230" t="s">
        <v>119</v>
      </c>
      <c r="G2166" s="348"/>
      <c r="H2166" s="345">
        <v>1000</v>
      </c>
      <c r="I2166" s="345">
        <v>0</v>
      </c>
      <c r="J2166" s="345">
        <v>0</v>
      </c>
    </row>
    <row r="2167" spans="1:10" s="167" customFormat="1" x14ac:dyDescent="0.2">
      <c r="A2167" s="216">
        <v>51302</v>
      </c>
      <c r="B2167" s="214" t="s">
        <v>868</v>
      </c>
      <c r="C2167" s="218">
        <v>559</v>
      </c>
      <c r="D2167" s="216" t="s">
        <v>25</v>
      </c>
      <c r="E2167" s="220">
        <v>3239</v>
      </c>
      <c r="F2167" s="230" t="s">
        <v>41</v>
      </c>
      <c r="G2167" s="348"/>
      <c r="H2167" s="223">
        <v>55000</v>
      </c>
      <c r="I2167" s="245">
        <v>0</v>
      </c>
      <c r="J2167" s="245">
        <v>0</v>
      </c>
    </row>
    <row r="2168" spans="1:10" s="244" customFormat="1" x14ac:dyDescent="0.2">
      <c r="A2168" s="335">
        <v>51302</v>
      </c>
      <c r="B2168" s="333" t="s">
        <v>868</v>
      </c>
      <c r="C2168" s="286">
        <v>559</v>
      </c>
      <c r="D2168" s="286"/>
      <c r="E2168" s="287">
        <v>42</v>
      </c>
      <c r="F2168" s="288"/>
      <c r="G2168" s="289"/>
      <c r="H2168" s="290">
        <f t="shared" ref="H2168:J2168" si="1490">H2169</f>
        <v>690000</v>
      </c>
      <c r="I2168" s="290">
        <f t="shared" si="1490"/>
        <v>0</v>
      </c>
      <c r="J2168" s="290">
        <f t="shared" si="1490"/>
        <v>0</v>
      </c>
    </row>
    <row r="2169" spans="1:10" s="152" customFormat="1" x14ac:dyDescent="0.2">
      <c r="A2169" s="325">
        <v>51302</v>
      </c>
      <c r="B2169" s="329" t="s">
        <v>868</v>
      </c>
      <c r="C2169" s="154">
        <v>559</v>
      </c>
      <c r="D2169" s="155"/>
      <c r="E2169" s="156">
        <v>426</v>
      </c>
      <c r="F2169" s="226"/>
      <c r="G2169" s="157"/>
      <c r="H2169" s="243">
        <f t="shared" ref="H2169:J2169" si="1491">+H2170</f>
        <v>690000</v>
      </c>
      <c r="I2169" s="243">
        <f t="shared" si="1491"/>
        <v>0</v>
      </c>
      <c r="J2169" s="243">
        <f t="shared" si="1491"/>
        <v>0</v>
      </c>
    </row>
    <row r="2170" spans="1:10" ht="15" x14ac:dyDescent="0.2">
      <c r="A2170" s="216">
        <v>51302</v>
      </c>
      <c r="B2170" s="214" t="s">
        <v>868</v>
      </c>
      <c r="C2170" s="218">
        <v>559</v>
      </c>
      <c r="D2170" s="216" t="s">
        <v>25</v>
      </c>
      <c r="E2170" s="220">
        <v>4262</v>
      </c>
      <c r="F2170" s="230" t="s">
        <v>135</v>
      </c>
      <c r="G2170" s="221"/>
      <c r="H2170" s="245">
        <v>690000</v>
      </c>
      <c r="I2170" s="245">
        <v>0</v>
      </c>
      <c r="J2170" s="245">
        <v>0</v>
      </c>
    </row>
    <row r="2171" spans="1:10" s="152" customFormat="1" ht="67.5" x14ac:dyDescent="0.2">
      <c r="A2171" s="391">
        <v>51302</v>
      </c>
      <c r="B2171" s="297" t="s">
        <v>869</v>
      </c>
      <c r="C2171" s="297"/>
      <c r="D2171" s="297"/>
      <c r="E2171" s="298"/>
      <c r="F2171" s="300" t="s">
        <v>836</v>
      </c>
      <c r="G2171" s="301" t="s">
        <v>690</v>
      </c>
      <c r="H2171" s="302">
        <f>+H2172+H2179+H2185+H2192+H2198</f>
        <v>11417100</v>
      </c>
      <c r="I2171" s="302">
        <f t="shared" ref="I2171:J2171" si="1492">+I2172+I2179+I2185+I2192+I2198</f>
        <v>50444000</v>
      </c>
      <c r="J2171" s="302">
        <f t="shared" si="1492"/>
        <v>130000000</v>
      </c>
    </row>
    <row r="2172" spans="1:10" x14ac:dyDescent="0.2">
      <c r="A2172" s="335">
        <v>51302</v>
      </c>
      <c r="B2172" s="333" t="s">
        <v>869</v>
      </c>
      <c r="C2172" s="286">
        <v>43</v>
      </c>
      <c r="D2172" s="333"/>
      <c r="E2172" s="287">
        <v>31</v>
      </c>
      <c r="F2172" s="288"/>
      <c r="G2172" s="288"/>
      <c r="H2172" s="318">
        <f>H2173+H2175+H2177</f>
        <v>34500</v>
      </c>
      <c r="I2172" s="318">
        <f t="shared" ref="I2172:J2172" si="1493">I2173+I2175+I2177</f>
        <v>222000</v>
      </c>
      <c r="J2172" s="318">
        <f t="shared" si="1493"/>
        <v>0</v>
      </c>
    </row>
    <row r="2173" spans="1:10" s="152" customFormat="1" x14ac:dyDescent="0.2">
      <c r="A2173" s="325">
        <v>51302</v>
      </c>
      <c r="B2173" s="329" t="s">
        <v>869</v>
      </c>
      <c r="C2173" s="330">
        <v>43</v>
      </c>
      <c r="D2173" s="325"/>
      <c r="E2173" s="187">
        <v>311</v>
      </c>
      <c r="F2173" s="231"/>
      <c r="G2173" s="331"/>
      <c r="H2173" s="200">
        <f>H2174</f>
        <v>27000</v>
      </c>
      <c r="I2173" s="200">
        <f t="shared" ref="I2173:J2173" si="1494">I2174</f>
        <v>175000</v>
      </c>
      <c r="J2173" s="200">
        <f t="shared" si="1494"/>
        <v>0</v>
      </c>
    </row>
    <row r="2174" spans="1:10" s="224" customFormat="1" ht="15" x14ac:dyDescent="0.2">
      <c r="A2174" s="216">
        <v>51302</v>
      </c>
      <c r="B2174" s="214" t="s">
        <v>869</v>
      </c>
      <c r="C2174" s="215">
        <v>43</v>
      </c>
      <c r="D2174" s="216" t="s">
        <v>25</v>
      </c>
      <c r="E2174" s="188">
        <v>3111</v>
      </c>
      <c r="F2174" s="229" t="s">
        <v>19</v>
      </c>
      <c r="G2174" s="209"/>
      <c r="H2174" s="334">
        <v>27000</v>
      </c>
      <c r="I2174" s="334">
        <v>175000</v>
      </c>
      <c r="J2174" s="334">
        <v>0</v>
      </c>
    </row>
    <row r="2175" spans="1:10" s="152" customFormat="1" x14ac:dyDescent="0.2">
      <c r="A2175" s="325">
        <v>51302</v>
      </c>
      <c r="B2175" s="329" t="s">
        <v>869</v>
      </c>
      <c r="C2175" s="154">
        <v>43</v>
      </c>
      <c r="D2175" s="155"/>
      <c r="E2175" s="156">
        <v>312</v>
      </c>
      <c r="F2175" s="226"/>
      <c r="G2175" s="157"/>
      <c r="H2175" s="247">
        <f t="shared" ref="H2175:J2175" si="1495">SUM(H2176)</f>
        <v>3000</v>
      </c>
      <c r="I2175" s="247">
        <f t="shared" si="1495"/>
        <v>18000</v>
      </c>
      <c r="J2175" s="247">
        <f t="shared" si="1495"/>
        <v>0</v>
      </c>
    </row>
    <row r="2176" spans="1:10" s="224" customFormat="1" ht="15" x14ac:dyDescent="0.2">
      <c r="A2176" s="216">
        <v>51302</v>
      </c>
      <c r="B2176" s="214" t="s">
        <v>869</v>
      </c>
      <c r="C2176" s="218">
        <v>43</v>
      </c>
      <c r="D2176" s="216" t="s">
        <v>25</v>
      </c>
      <c r="E2176" s="220">
        <v>3121</v>
      </c>
      <c r="F2176" s="230" t="s">
        <v>22</v>
      </c>
      <c r="G2176" s="221"/>
      <c r="H2176" s="223">
        <v>3000</v>
      </c>
      <c r="I2176" s="223">
        <v>18000</v>
      </c>
      <c r="J2176" s="223">
        <v>0</v>
      </c>
    </row>
    <row r="2177" spans="1:10" s="166" customFormat="1" x14ac:dyDescent="0.2">
      <c r="A2177" s="325">
        <v>51302</v>
      </c>
      <c r="B2177" s="329" t="s">
        <v>869</v>
      </c>
      <c r="C2177" s="154">
        <v>43</v>
      </c>
      <c r="D2177" s="155"/>
      <c r="E2177" s="156">
        <v>313</v>
      </c>
      <c r="F2177" s="226"/>
      <c r="G2177" s="157"/>
      <c r="H2177" s="247">
        <f>H2178</f>
        <v>4500</v>
      </c>
      <c r="I2177" s="247">
        <f t="shared" ref="I2177:J2177" si="1496">I2178</f>
        <v>29000</v>
      </c>
      <c r="J2177" s="247">
        <f t="shared" si="1496"/>
        <v>0</v>
      </c>
    </row>
    <row r="2178" spans="1:10" s="152" customFormat="1" x14ac:dyDescent="0.2">
      <c r="A2178" s="216">
        <v>51302</v>
      </c>
      <c r="B2178" s="214" t="s">
        <v>869</v>
      </c>
      <c r="C2178" s="218">
        <v>43</v>
      </c>
      <c r="D2178" s="216" t="s">
        <v>25</v>
      </c>
      <c r="E2178" s="220">
        <v>3132</v>
      </c>
      <c r="F2178" s="230" t="s">
        <v>280</v>
      </c>
      <c r="G2178" s="221"/>
      <c r="H2178" s="223">
        <v>4500</v>
      </c>
      <c r="I2178" s="223">
        <v>29000</v>
      </c>
      <c r="J2178" s="223">
        <v>0</v>
      </c>
    </row>
    <row r="2179" spans="1:10" s="224" customFormat="1" x14ac:dyDescent="0.2">
      <c r="A2179" s="390">
        <v>51302</v>
      </c>
      <c r="B2179" s="303" t="s">
        <v>869</v>
      </c>
      <c r="C2179" s="286">
        <v>43</v>
      </c>
      <c r="D2179" s="286"/>
      <c r="E2179" s="287">
        <v>32</v>
      </c>
      <c r="F2179" s="288"/>
      <c r="G2179" s="289"/>
      <c r="H2179" s="290">
        <f t="shared" ref="H2179:J2179" si="1497">H2180+H2182</f>
        <v>104300</v>
      </c>
      <c r="I2179" s="290">
        <f t="shared" si="1497"/>
        <v>0</v>
      </c>
      <c r="J2179" s="290">
        <f t="shared" si="1497"/>
        <v>0</v>
      </c>
    </row>
    <row r="2180" spans="1:10" s="167" customFormat="1" x14ac:dyDescent="0.2">
      <c r="A2180" s="325">
        <v>51302</v>
      </c>
      <c r="B2180" s="329" t="s">
        <v>869</v>
      </c>
      <c r="C2180" s="154">
        <v>43</v>
      </c>
      <c r="D2180" s="155"/>
      <c r="E2180" s="156">
        <v>321</v>
      </c>
      <c r="F2180" s="226"/>
      <c r="G2180" s="157"/>
      <c r="H2180" s="247">
        <f>H2181</f>
        <v>300</v>
      </c>
      <c r="I2180" s="247">
        <f t="shared" ref="I2180:J2180" si="1498">I2181</f>
        <v>0</v>
      </c>
      <c r="J2180" s="247">
        <f t="shared" si="1498"/>
        <v>0</v>
      </c>
    </row>
    <row r="2181" spans="1:10" s="224" customFormat="1" ht="30" x14ac:dyDescent="0.2">
      <c r="A2181" s="216">
        <v>51302</v>
      </c>
      <c r="B2181" s="214" t="s">
        <v>869</v>
      </c>
      <c r="C2181" s="218">
        <v>43</v>
      </c>
      <c r="D2181" s="216" t="s">
        <v>25</v>
      </c>
      <c r="E2181" s="220">
        <v>3212</v>
      </c>
      <c r="F2181" s="230" t="s">
        <v>111</v>
      </c>
      <c r="G2181" s="221"/>
      <c r="H2181" s="223">
        <v>300</v>
      </c>
      <c r="I2181" s="223">
        <v>0</v>
      </c>
      <c r="J2181" s="245">
        <v>0</v>
      </c>
    </row>
    <row r="2182" spans="1:10" s="224" customFormat="1" x14ac:dyDescent="0.2">
      <c r="A2182" s="325">
        <v>51302</v>
      </c>
      <c r="B2182" s="329" t="s">
        <v>869</v>
      </c>
      <c r="C2182" s="154">
        <v>43</v>
      </c>
      <c r="D2182" s="155"/>
      <c r="E2182" s="156">
        <v>323</v>
      </c>
      <c r="F2182" s="226"/>
      <c r="G2182" s="157"/>
      <c r="H2182" s="247">
        <f t="shared" ref="H2182:J2182" si="1499">SUM(H2183:H2184)</f>
        <v>104000</v>
      </c>
      <c r="I2182" s="247">
        <f t="shared" si="1499"/>
        <v>0</v>
      </c>
      <c r="J2182" s="247">
        <f t="shared" si="1499"/>
        <v>0</v>
      </c>
    </row>
    <row r="2183" spans="1:10" s="224" customFormat="1" ht="15" x14ac:dyDescent="0.2">
      <c r="A2183" s="216">
        <v>51302</v>
      </c>
      <c r="B2183" s="214" t="s">
        <v>869</v>
      </c>
      <c r="C2183" s="218">
        <v>43</v>
      </c>
      <c r="D2183" s="216" t="s">
        <v>25</v>
      </c>
      <c r="E2183" s="220">
        <v>3233</v>
      </c>
      <c r="F2183" s="230" t="s">
        <v>119</v>
      </c>
      <c r="G2183" s="348"/>
      <c r="H2183" s="345">
        <v>2000</v>
      </c>
      <c r="I2183" s="345">
        <v>0</v>
      </c>
      <c r="J2183" s="345">
        <v>0</v>
      </c>
    </row>
    <row r="2184" spans="1:10" s="224" customFormat="1" ht="15" x14ac:dyDescent="0.2">
      <c r="A2184" s="216">
        <v>51302</v>
      </c>
      <c r="B2184" s="214" t="s">
        <v>869</v>
      </c>
      <c r="C2184" s="218">
        <v>43</v>
      </c>
      <c r="D2184" s="216" t="s">
        <v>25</v>
      </c>
      <c r="E2184" s="220">
        <v>3239</v>
      </c>
      <c r="F2184" s="230" t="s">
        <v>41</v>
      </c>
      <c r="G2184" s="348"/>
      <c r="H2184" s="223">
        <v>102000</v>
      </c>
      <c r="I2184" s="245">
        <v>0</v>
      </c>
      <c r="J2184" s="245">
        <v>0</v>
      </c>
    </row>
    <row r="2185" spans="1:10" s="224" customFormat="1" x14ac:dyDescent="0.2">
      <c r="A2185" s="335">
        <v>51302</v>
      </c>
      <c r="B2185" s="333" t="s">
        <v>869</v>
      </c>
      <c r="C2185" s="286">
        <v>51</v>
      </c>
      <c r="D2185" s="333"/>
      <c r="E2185" s="287">
        <v>31</v>
      </c>
      <c r="F2185" s="288"/>
      <c r="G2185" s="288"/>
      <c r="H2185" s="318">
        <f>H2186+H2188+H2190</f>
        <v>191000</v>
      </c>
      <c r="I2185" s="318">
        <f t="shared" ref="I2185:J2185" si="1500">I2186+I2188+I2190</f>
        <v>222000</v>
      </c>
      <c r="J2185" s="318">
        <f t="shared" si="1500"/>
        <v>0</v>
      </c>
    </row>
    <row r="2186" spans="1:10" s="224" customFormat="1" x14ac:dyDescent="0.2">
      <c r="A2186" s="325">
        <v>51302</v>
      </c>
      <c r="B2186" s="329" t="s">
        <v>869</v>
      </c>
      <c r="C2186" s="330">
        <v>51</v>
      </c>
      <c r="D2186" s="325"/>
      <c r="E2186" s="187">
        <v>311</v>
      </c>
      <c r="F2186" s="231"/>
      <c r="G2186" s="331"/>
      <c r="H2186" s="200">
        <f>H2187</f>
        <v>150000</v>
      </c>
      <c r="I2186" s="200">
        <f t="shared" ref="I2186:J2186" si="1501">I2187</f>
        <v>175000</v>
      </c>
      <c r="J2186" s="200">
        <f t="shared" si="1501"/>
        <v>0</v>
      </c>
    </row>
    <row r="2187" spans="1:10" s="224" customFormat="1" ht="15" x14ac:dyDescent="0.2">
      <c r="A2187" s="216">
        <v>51302</v>
      </c>
      <c r="B2187" s="214" t="s">
        <v>869</v>
      </c>
      <c r="C2187" s="215">
        <v>51</v>
      </c>
      <c r="D2187" s="216" t="s">
        <v>25</v>
      </c>
      <c r="E2187" s="188">
        <v>3111</v>
      </c>
      <c r="F2187" s="229" t="s">
        <v>19</v>
      </c>
      <c r="G2187" s="209"/>
      <c r="H2187" s="334">
        <v>150000</v>
      </c>
      <c r="I2187" s="334">
        <v>175000</v>
      </c>
      <c r="J2187" s="334">
        <v>0</v>
      </c>
    </row>
    <row r="2188" spans="1:10" s="224" customFormat="1" x14ac:dyDescent="0.2">
      <c r="A2188" s="325">
        <v>51302</v>
      </c>
      <c r="B2188" s="329" t="s">
        <v>869</v>
      </c>
      <c r="C2188" s="154">
        <v>51</v>
      </c>
      <c r="D2188" s="155"/>
      <c r="E2188" s="156">
        <v>312</v>
      </c>
      <c r="F2188" s="226"/>
      <c r="G2188" s="157"/>
      <c r="H2188" s="247">
        <f t="shared" ref="H2188:J2188" si="1502">SUM(H2189)</f>
        <v>16000</v>
      </c>
      <c r="I2188" s="247">
        <f t="shared" si="1502"/>
        <v>18000</v>
      </c>
      <c r="J2188" s="247">
        <f t="shared" si="1502"/>
        <v>0</v>
      </c>
    </row>
    <row r="2189" spans="1:10" s="224" customFormat="1" ht="15" x14ac:dyDescent="0.2">
      <c r="A2189" s="216">
        <v>51302</v>
      </c>
      <c r="B2189" s="214" t="s">
        <v>869</v>
      </c>
      <c r="C2189" s="218">
        <v>51</v>
      </c>
      <c r="D2189" s="216" t="s">
        <v>25</v>
      </c>
      <c r="E2189" s="220">
        <v>3121</v>
      </c>
      <c r="F2189" s="230" t="s">
        <v>22</v>
      </c>
      <c r="G2189" s="221"/>
      <c r="H2189" s="223">
        <v>16000</v>
      </c>
      <c r="I2189" s="223">
        <v>18000</v>
      </c>
      <c r="J2189" s="223">
        <v>0</v>
      </c>
    </row>
    <row r="2190" spans="1:10" s="224" customFormat="1" x14ac:dyDescent="0.2">
      <c r="A2190" s="325">
        <v>51302</v>
      </c>
      <c r="B2190" s="329" t="s">
        <v>869</v>
      </c>
      <c r="C2190" s="154">
        <v>51</v>
      </c>
      <c r="D2190" s="155"/>
      <c r="E2190" s="156">
        <v>313</v>
      </c>
      <c r="F2190" s="226"/>
      <c r="G2190" s="157"/>
      <c r="H2190" s="247">
        <f>H2191</f>
        <v>25000</v>
      </c>
      <c r="I2190" s="247">
        <f t="shared" ref="I2190:J2190" si="1503">I2191</f>
        <v>29000</v>
      </c>
      <c r="J2190" s="247">
        <f t="shared" si="1503"/>
        <v>0</v>
      </c>
    </row>
    <row r="2191" spans="1:10" s="224" customFormat="1" ht="15" x14ac:dyDescent="0.2">
      <c r="A2191" s="216">
        <v>51302</v>
      </c>
      <c r="B2191" s="214" t="s">
        <v>869</v>
      </c>
      <c r="C2191" s="218">
        <v>51</v>
      </c>
      <c r="D2191" s="216" t="s">
        <v>25</v>
      </c>
      <c r="E2191" s="220">
        <v>3132</v>
      </c>
      <c r="F2191" s="230" t="s">
        <v>280</v>
      </c>
      <c r="G2191" s="221"/>
      <c r="H2191" s="223">
        <v>25000</v>
      </c>
      <c r="I2191" s="223">
        <v>29000</v>
      </c>
      <c r="J2191" s="223">
        <v>0</v>
      </c>
    </row>
    <row r="2192" spans="1:10" s="224" customFormat="1" x14ac:dyDescent="0.2">
      <c r="A2192" s="390">
        <v>51302</v>
      </c>
      <c r="B2192" s="303" t="s">
        <v>869</v>
      </c>
      <c r="C2192" s="286">
        <v>51</v>
      </c>
      <c r="D2192" s="286"/>
      <c r="E2192" s="287">
        <v>32</v>
      </c>
      <c r="F2192" s="288"/>
      <c r="G2192" s="289"/>
      <c r="H2192" s="290">
        <f t="shared" ref="H2192:J2192" si="1504">H2193+H2195</f>
        <v>587300</v>
      </c>
      <c r="I2192" s="290">
        <f t="shared" si="1504"/>
        <v>0</v>
      </c>
      <c r="J2192" s="290">
        <f t="shared" si="1504"/>
        <v>0</v>
      </c>
    </row>
    <row r="2193" spans="1:10" s="224" customFormat="1" x14ac:dyDescent="0.2">
      <c r="A2193" s="325">
        <v>51302</v>
      </c>
      <c r="B2193" s="329" t="s">
        <v>869</v>
      </c>
      <c r="C2193" s="154">
        <v>51</v>
      </c>
      <c r="D2193" s="155"/>
      <c r="E2193" s="156">
        <v>321</v>
      </c>
      <c r="F2193" s="226"/>
      <c r="G2193" s="157"/>
      <c r="H2193" s="247">
        <f>H2194</f>
        <v>300</v>
      </c>
      <c r="I2193" s="247">
        <f t="shared" ref="I2193:J2193" si="1505">I2194</f>
        <v>0</v>
      </c>
      <c r="J2193" s="247">
        <f t="shared" si="1505"/>
        <v>0</v>
      </c>
    </row>
    <row r="2194" spans="1:10" s="224" customFormat="1" ht="30" x14ac:dyDescent="0.2">
      <c r="A2194" s="216">
        <v>51302</v>
      </c>
      <c r="B2194" s="214" t="s">
        <v>869</v>
      </c>
      <c r="C2194" s="218">
        <v>51</v>
      </c>
      <c r="D2194" s="216" t="s">
        <v>25</v>
      </c>
      <c r="E2194" s="220">
        <v>3212</v>
      </c>
      <c r="F2194" s="230" t="s">
        <v>111</v>
      </c>
      <c r="G2194" s="221"/>
      <c r="H2194" s="223">
        <v>300</v>
      </c>
      <c r="I2194" s="223">
        <v>0</v>
      </c>
      <c r="J2194" s="245">
        <v>0</v>
      </c>
    </row>
    <row r="2195" spans="1:10" s="224" customFormat="1" x14ac:dyDescent="0.2">
      <c r="A2195" s="325">
        <v>51302</v>
      </c>
      <c r="B2195" s="329" t="s">
        <v>869</v>
      </c>
      <c r="C2195" s="154">
        <v>51</v>
      </c>
      <c r="D2195" s="155"/>
      <c r="E2195" s="156">
        <v>323</v>
      </c>
      <c r="F2195" s="226"/>
      <c r="G2195" s="346"/>
      <c r="H2195" s="247">
        <f t="shared" ref="H2195:J2195" si="1506">SUM(H2196:H2197)</f>
        <v>587000</v>
      </c>
      <c r="I2195" s="247">
        <f t="shared" si="1506"/>
        <v>0</v>
      </c>
      <c r="J2195" s="247">
        <f t="shared" si="1506"/>
        <v>0</v>
      </c>
    </row>
    <row r="2196" spans="1:10" s="166" customFormat="1" ht="15" x14ac:dyDescent="0.2">
      <c r="A2196" s="216">
        <v>51302</v>
      </c>
      <c r="B2196" s="214" t="s">
        <v>869</v>
      </c>
      <c r="C2196" s="218">
        <v>51</v>
      </c>
      <c r="D2196" s="216" t="s">
        <v>25</v>
      </c>
      <c r="E2196" s="220">
        <v>3233</v>
      </c>
      <c r="F2196" s="230" t="s">
        <v>119</v>
      </c>
      <c r="G2196" s="348"/>
      <c r="H2196" s="345">
        <v>2000</v>
      </c>
      <c r="I2196" s="345">
        <v>0</v>
      </c>
      <c r="J2196" s="345">
        <v>0</v>
      </c>
    </row>
    <row r="2197" spans="1:10" s="152" customFormat="1" x14ac:dyDescent="0.2">
      <c r="A2197" s="216">
        <v>51302</v>
      </c>
      <c r="B2197" s="214" t="s">
        <v>869</v>
      </c>
      <c r="C2197" s="218">
        <v>51</v>
      </c>
      <c r="D2197" s="216" t="s">
        <v>25</v>
      </c>
      <c r="E2197" s="220">
        <v>3239</v>
      </c>
      <c r="F2197" s="230" t="s">
        <v>41</v>
      </c>
      <c r="G2197" s="348"/>
      <c r="H2197" s="223">
        <v>585000</v>
      </c>
      <c r="I2197" s="245">
        <v>0</v>
      </c>
      <c r="J2197" s="245">
        <v>0</v>
      </c>
    </row>
    <row r="2198" spans="1:10" s="224" customFormat="1" x14ac:dyDescent="0.2">
      <c r="A2198" s="390">
        <v>51302</v>
      </c>
      <c r="B2198" s="303" t="s">
        <v>869</v>
      </c>
      <c r="C2198" s="286">
        <v>51</v>
      </c>
      <c r="D2198" s="286"/>
      <c r="E2198" s="287">
        <v>38</v>
      </c>
      <c r="F2198" s="288"/>
      <c r="G2198" s="289"/>
      <c r="H2198" s="290">
        <f t="shared" ref="H2198:J2199" si="1507">H2199</f>
        <v>10500000</v>
      </c>
      <c r="I2198" s="290">
        <f t="shared" si="1507"/>
        <v>50000000</v>
      </c>
      <c r="J2198" s="290">
        <f t="shared" si="1507"/>
        <v>130000000</v>
      </c>
    </row>
    <row r="2199" spans="1:10" s="152" customFormat="1" x14ac:dyDescent="0.2">
      <c r="A2199" s="325">
        <v>51302</v>
      </c>
      <c r="B2199" s="329" t="s">
        <v>869</v>
      </c>
      <c r="C2199" s="154">
        <v>51</v>
      </c>
      <c r="D2199" s="155"/>
      <c r="E2199" s="156">
        <v>386</v>
      </c>
      <c r="F2199" s="226"/>
      <c r="G2199" s="157"/>
      <c r="H2199" s="243">
        <f t="shared" si="1507"/>
        <v>10500000</v>
      </c>
      <c r="I2199" s="243">
        <f t="shared" si="1507"/>
        <v>50000000</v>
      </c>
      <c r="J2199" s="243">
        <f t="shared" si="1507"/>
        <v>130000000</v>
      </c>
    </row>
    <row r="2200" spans="1:10" s="166" customFormat="1" ht="15" x14ac:dyDescent="0.2">
      <c r="A2200" s="216">
        <v>51302</v>
      </c>
      <c r="B2200" s="214" t="s">
        <v>869</v>
      </c>
      <c r="C2200" s="218">
        <v>51</v>
      </c>
      <c r="D2200" s="216" t="s">
        <v>25</v>
      </c>
      <c r="E2200" s="220">
        <v>3864</v>
      </c>
      <c r="F2200" s="230" t="s">
        <v>667</v>
      </c>
      <c r="G2200" s="221"/>
      <c r="H2200" s="223">
        <v>10500000</v>
      </c>
      <c r="I2200" s="245">
        <v>50000000</v>
      </c>
      <c r="J2200" s="245">
        <v>130000000</v>
      </c>
    </row>
    <row r="2201" spans="1:10" s="152" customFormat="1" ht="67.5" x14ac:dyDescent="0.2">
      <c r="A2201" s="391">
        <v>51302</v>
      </c>
      <c r="B2201" s="297" t="s">
        <v>870</v>
      </c>
      <c r="C2201" s="297"/>
      <c r="D2201" s="297"/>
      <c r="E2201" s="298"/>
      <c r="F2201" s="300" t="s">
        <v>837</v>
      </c>
      <c r="G2201" s="301" t="s">
        <v>690</v>
      </c>
      <c r="H2201" s="302">
        <f>H2202+H2209+H2215+H2222+H2225+H2228+H2235</f>
        <v>12788500</v>
      </c>
      <c r="I2201" s="302">
        <f t="shared" ref="I2201:J2201" si="1508">I2202+I2209+I2215+I2222+I2225+I2228+I2235</f>
        <v>18750000</v>
      </c>
      <c r="J2201" s="302">
        <f t="shared" si="1508"/>
        <v>0</v>
      </c>
    </row>
    <row r="2202" spans="1:10" x14ac:dyDescent="0.2">
      <c r="A2202" s="390">
        <v>51302</v>
      </c>
      <c r="B2202" s="303" t="s">
        <v>870</v>
      </c>
      <c r="C2202" s="286">
        <v>43</v>
      </c>
      <c r="D2202" s="286"/>
      <c r="E2202" s="287">
        <v>31</v>
      </c>
      <c r="F2202" s="288"/>
      <c r="G2202" s="289"/>
      <c r="H2202" s="290">
        <f>H2203+H2205+H2207</f>
        <v>25000</v>
      </c>
      <c r="I2202" s="290">
        <f t="shared" ref="I2202:J2202" si="1509">I2203+I2205+I2207</f>
        <v>0</v>
      </c>
      <c r="J2202" s="290">
        <f t="shared" si="1509"/>
        <v>0</v>
      </c>
    </row>
    <row r="2203" spans="1:10" s="152" customFormat="1" x14ac:dyDescent="0.2">
      <c r="A2203" s="325">
        <v>51302</v>
      </c>
      <c r="B2203" s="329" t="s">
        <v>870</v>
      </c>
      <c r="C2203" s="330">
        <v>43</v>
      </c>
      <c r="D2203" s="325"/>
      <c r="E2203" s="187">
        <v>311</v>
      </c>
      <c r="F2203" s="231"/>
      <c r="G2203" s="331"/>
      <c r="H2203" s="200">
        <f>H2204</f>
        <v>20000</v>
      </c>
      <c r="I2203" s="200">
        <f t="shared" ref="I2203:J2203" si="1510">I2204</f>
        <v>0</v>
      </c>
      <c r="J2203" s="200">
        <f t="shared" si="1510"/>
        <v>0</v>
      </c>
    </row>
    <row r="2204" spans="1:10" s="224" customFormat="1" ht="15" x14ac:dyDescent="0.2">
      <c r="A2204" s="216">
        <v>51302</v>
      </c>
      <c r="B2204" s="214" t="s">
        <v>870</v>
      </c>
      <c r="C2204" s="215">
        <v>43</v>
      </c>
      <c r="D2204" s="216" t="s">
        <v>25</v>
      </c>
      <c r="E2204" s="188">
        <v>3111</v>
      </c>
      <c r="F2204" s="229" t="s">
        <v>19</v>
      </c>
      <c r="G2204" s="209"/>
      <c r="H2204" s="334">
        <v>20000</v>
      </c>
      <c r="I2204" s="334">
        <v>0</v>
      </c>
      <c r="J2204" s="334">
        <v>0</v>
      </c>
    </row>
    <row r="2205" spans="1:10" s="152" customFormat="1" x14ac:dyDescent="0.2">
      <c r="A2205" s="325">
        <v>51302</v>
      </c>
      <c r="B2205" s="329" t="s">
        <v>870</v>
      </c>
      <c r="C2205" s="154">
        <v>43</v>
      </c>
      <c r="D2205" s="155"/>
      <c r="E2205" s="156">
        <v>312</v>
      </c>
      <c r="F2205" s="226"/>
      <c r="G2205" s="157"/>
      <c r="H2205" s="247">
        <f>H2206</f>
        <v>2000</v>
      </c>
      <c r="I2205" s="247">
        <f t="shared" ref="I2205:J2205" si="1511">SUM(I2206)</f>
        <v>0</v>
      </c>
      <c r="J2205" s="247">
        <f t="shared" si="1511"/>
        <v>0</v>
      </c>
    </row>
    <row r="2206" spans="1:10" s="224" customFormat="1" ht="15" x14ac:dyDescent="0.2">
      <c r="A2206" s="216">
        <v>51302</v>
      </c>
      <c r="B2206" s="214" t="s">
        <v>870</v>
      </c>
      <c r="C2206" s="218">
        <v>43</v>
      </c>
      <c r="D2206" s="216" t="s">
        <v>25</v>
      </c>
      <c r="E2206" s="220">
        <v>3121</v>
      </c>
      <c r="F2206" s="230" t="s">
        <v>22</v>
      </c>
      <c r="G2206" s="221"/>
      <c r="H2206" s="223">
        <v>2000</v>
      </c>
      <c r="I2206" s="223">
        <v>0</v>
      </c>
      <c r="J2206" s="223">
        <v>0</v>
      </c>
    </row>
    <row r="2207" spans="1:10" s="166" customFormat="1" x14ac:dyDescent="0.2">
      <c r="A2207" s="325">
        <v>51302</v>
      </c>
      <c r="B2207" s="329" t="s">
        <v>870</v>
      </c>
      <c r="C2207" s="154">
        <v>43</v>
      </c>
      <c r="D2207" s="155"/>
      <c r="E2207" s="156">
        <v>313</v>
      </c>
      <c r="F2207" s="226"/>
      <c r="G2207" s="157"/>
      <c r="H2207" s="247">
        <f>H2208</f>
        <v>3000</v>
      </c>
      <c r="I2207" s="247">
        <f t="shared" ref="I2207:J2207" si="1512">SUM(I2208:I2208)</f>
        <v>0</v>
      </c>
      <c r="J2207" s="247">
        <f t="shared" si="1512"/>
        <v>0</v>
      </c>
    </row>
    <row r="2208" spans="1:10" s="152" customFormat="1" x14ac:dyDescent="0.2">
      <c r="A2208" s="216">
        <v>51302</v>
      </c>
      <c r="B2208" s="214" t="s">
        <v>870</v>
      </c>
      <c r="C2208" s="218">
        <v>43</v>
      </c>
      <c r="D2208" s="216" t="s">
        <v>25</v>
      </c>
      <c r="E2208" s="220">
        <v>3132</v>
      </c>
      <c r="F2208" s="230" t="s">
        <v>280</v>
      </c>
      <c r="G2208" s="221"/>
      <c r="H2208" s="223">
        <v>3000</v>
      </c>
      <c r="I2208" s="223">
        <v>0</v>
      </c>
      <c r="J2208" s="223">
        <v>0</v>
      </c>
    </row>
    <row r="2209" spans="1:10" s="224" customFormat="1" x14ac:dyDescent="0.2">
      <c r="A2209" s="390">
        <v>51302</v>
      </c>
      <c r="B2209" s="303" t="s">
        <v>870</v>
      </c>
      <c r="C2209" s="286">
        <v>43</v>
      </c>
      <c r="D2209" s="286"/>
      <c r="E2209" s="287">
        <v>32</v>
      </c>
      <c r="F2209" s="288"/>
      <c r="G2209" s="289"/>
      <c r="H2209" s="290">
        <f t="shared" ref="H2209:J2209" si="1513">H2210+H2212</f>
        <v>94500</v>
      </c>
      <c r="I2209" s="290">
        <f t="shared" si="1513"/>
        <v>0</v>
      </c>
      <c r="J2209" s="290">
        <f t="shared" si="1513"/>
        <v>0</v>
      </c>
    </row>
    <row r="2210" spans="1:10" s="167" customFormat="1" x14ac:dyDescent="0.2">
      <c r="A2210" s="325">
        <v>51302</v>
      </c>
      <c r="B2210" s="329" t="s">
        <v>870</v>
      </c>
      <c r="C2210" s="154">
        <v>43</v>
      </c>
      <c r="D2210" s="155"/>
      <c r="E2210" s="156">
        <v>321</v>
      </c>
      <c r="F2210" s="226"/>
      <c r="G2210" s="157"/>
      <c r="H2210" s="247">
        <f>H2211</f>
        <v>500</v>
      </c>
      <c r="I2210" s="247">
        <f t="shared" ref="I2210:J2210" si="1514">I2211</f>
        <v>0</v>
      </c>
      <c r="J2210" s="247">
        <f t="shared" si="1514"/>
        <v>0</v>
      </c>
    </row>
    <row r="2211" spans="1:10" s="224" customFormat="1" ht="30" x14ac:dyDescent="0.2">
      <c r="A2211" s="216">
        <v>51302</v>
      </c>
      <c r="B2211" s="214" t="s">
        <v>870</v>
      </c>
      <c r="C2211" s="218">
        <v>43</v>
      </c>
      <c r="D2211" s="216" t="s">
        <v>25</v>
      </c>
      <c r="E2211" s="220">
        <v>3212</v>
      </c>
      <c r="F2211" s="230" t="s">
        <v>111</v>
      </c>
      <c r="G2211" s="221"/>
      <c r="H2211" s="223">
        <v>500</v>
      </c>
      <c r="I2211" s="245">
        <v>0</v>
      </c>
      <c r="J2211" s="245">
        <v>0</v>
      </c>
    </row>
    <row r="2212" spans="1:10" s="224" customFormat="1" x14ac:dyDescent="0.2">
      <c r="A2212" s="325">
        <v>51302</v>
      </c>
      <c r="B2212" s="329" t="s">
        <v>870</v>
      </c>
      <c r="C2212" s="154">
        <v>43</v>
      </c>
      <c r="D2212" s="155"/>
      <c r="E2212" s="156">
        <v>323</v>
      </c>
      <c r="F2212" s="226"/>
      <c r="G2212" s="157"/>
      <c r="H2212" s="247">
        <f t="shared" ref="H2212:J2212" si="1515">SUM(H2213:H2214)</f>
        <v>94000</v>
      </c>
      <c r="I2212" s="247">
        <f t="shared" si="1515"/>
        <v>0</v>
      </c>
      <c r="J2212" s="247">
        <f t="shared" si="1515"/>
        <v>0</v>
      </c>
    </row>
    <row r="2213" spans="1:10" s="224" customFormat="1" ht="15" x14ac:dyDescent="0.2">
      <c r="A2213" s="216">
        <v>51302</v>
      </c>
      <c r="B2213" s="214" t="s">
        <v>870</v>
      </c>
      <c r="C2213" s="218">
        <v>43</v>
      </c>
      <c r="D2213" s="216" t="s">
        <v>25</v>
      </c>
      <c r="E2213" s="220">
        <v>3233</v>
      </c>
      <c r="F2213" s="230" t="s">
        <v>119</v>
      </c>
      <c r="G2213" s="348"/>
      <c r="H2213" s="345">
        <v>1000</v>
      </c>
      <c r="I2213" s="345">
        <v>0</v>
      </c>
      <c r="J2213" s="345">
        <v>0</v>
      </c>
    </row>
    <row r="2214" spans="1:10" s="224" customFormat="1" ht="15" x14ac:dyDescent="0.2">
      <c r="A2214" s="216">
        <v>51302</v>
      </c>
      <c r="B2214" s="214" t="s">
        <v>870</v>
      </c>
      <c r="C2214" s="218">
        <v>43</v>
      </c>
      <c r="D2214" s="216" t="s">
        <v>25</v>
      </c>
      <c r="E2214" s="220">
        <v>3239</v>
      </c>
      <c r="F2214" s="230" t="s">
        <v>41</v>
      </c>
      <c r="G2214" s="348"/>
      <c r="H2214" s="223">
        <v>93000</v>
      </c>
      <c r="I2214" s="245">
        <v>0</v>
      </c>
      <c r="J2214" s="245">
        <v>0</v>
      </c>
    </row>
    <row r="2215" spans="1:10" s="224" customFormat="1" x14ac:dyDescent="0.2">
      <c r="A2215" s="335">
        <v>51302</v>
      </c>
      <c r="B2215" s="333" t="s">
        <v>870</v>
      </c>
      <c r="C2215" s="286">
        <v>51</v>
      </c>
      <c r="D2215" s="333"/>
      <c r="E2215" s="287">
        <v>31</v>
      </c>
      <c r="F2215" s="288"/>
      <c r="G2215" s="288"/>
      <c r="H2215" s="318">
        <f>H2216+H2218+H2220</f>
        <v>69000</v>
      </c>
      <c r="I2215" s="318">
        <f t="shared" ref="I2215:J2215" si="1516">I2216+I2218+I2220</f>
        <v>0</v>
      </c>
      <c r="J2215" s="318">
        <f t="shared" si="1516"/>
        <v>0</v>
      </c>
    </row>
    <row r="2216" spans="1:10" s="224" customFormat="1" x14ac:dyDescent="0.2">
      <c r="A2216" s="325">
        <v>51302</v>
      </c>
      <c r="B2216" s="329" t="s">
        <v>870</v>
      </c>
      <c r="C2216" s="330">
        <v>51</v>
      </c>
      <c r="D2216" s="325"/>
      <c r="E2216" s="187">
        <v>311</v>
      </c>
      <c r="F2216" s="231"/>
      <c r="G2216" s="331"/>
      <c r="H2216" s="200">
        <f>H2217</f>
        <v>55000</v>
      </c>
      <c r="I2216" s="200">
        <f t="shared" ref="I2216:J2216" si="1517">I2217</f>
        <v>0</v>
      </c>
      <c r="J2216" s="200">
        <f t="shared" si="1517"/>
        <v>0</v>
      </c>
    </row>
    <row r="2217" spans="1:10" s="224" customFormat="1" ht="15" x14ac:dyDescent="0.2">
      <c r="A2217" s="216">
        <v>51302</v>
      </c>
      <c r="B2217" s="214" t="s">
        <v>870</v>
      </c>
      <c r="C2217" s="215">
        <v>51</v>
      </c>
      <c r="D2217" s="216" t="s">
        <v>25</v>
      </c>
      <c r="E2217" s="188">
        <v>3111</v>
      </c>
      <c r="F2217" s="229" t="s">
        <v>19</v>
      </c>
      <c r="G2217" s="209"/>
      <c r="H2217" s="334">
        <v>55000</v>
      </c>
      <c r="I2217" s="334">
        <v>0</v>
      </c>
      <c r="J2217" s="334">
        <v>0</v>
      </c>
    </row>
    <row r="2218" spans="1:10" s="224" customFormat="1" x14ac:dyDescent="0.2">
      <c r="A2218" s="325">
        <v>51302</v>
      </c>
      <c r="B2218" s="329" t="s">
        <v>870</v>
      </c>
      <c r="C2218" s="154">
        <v>51</v>
      </c>
      <c r="D2218" s="155"/>
      <c r="E2218" s="156">
        <v>312</v>
      </c>
      <c r="F2218" s="226"/>
      <c r="G2218" s="157"/>
      <c r="H2218" s="247">
        <f t="shared" ref="H2218:J2218" si="1518">SUM(H2219)</f>
        <v>5000</v>
      </c>
      <c r="I2218" s="247">
        <f t="shared" si="1518"/>
        <v>0</v>
      </c>
      <c r="J2218" s="247">
        <f t="shared" si="1518"/>
        <v>0</v>
      </c>
    </row>
    <row r="2219" spans="1:10" s="224" customFormat="1" ht="15" x14ac:dyDescent="0.2">
      <c r="A2219" s="216">
        <v>51302</v>
      </c>
      <c r="B2219" s="214" t="s">
        <v>870</v>
      </c>
      <c r="C2219" s="218">
        <v>51</v>
      </c>
      <c r="D2219" s="216" t="s">
        <v>25</v>
      </c>
      <c r="E2219" s="220">
        <v>3121</v>
      </c>
      <c r="F2219" s="230" t="s">
        <v>22</v>
      </c>
      <c r="G2219" s="221"/>
      <c r="H2219" s="223">
        <v>5000</v>
      </c>
      <c r="I2219" s="223">
        <v>0</v>
      </c>
      <c r="J2219" s="223">
        <v>0</v>
      </c>
    </row>
    <row r="2220" spans="1:10" s="224" customFormat="1" x14ac:dyDescent="0.2">
      <c r="A2220" s="325">
        <v>51302</v>
      </c>
      <c r="B2220" s="329" t="s">
        <v>870</v>
      </c>
      <c r="C2220" s="154">
        <v>51</v>
      </c>
      <c r="D2220" s="155"/>
      <c r="E2220" s="156">
        <v>313</v>
      </c>
      <c r="F2220" s="226"/>
      <c r="G2220" s="157"/>
      <c r="H2220" s="247">
        <f>H2221</f>
        <v>9000</v>
      </c>
      <c r="I2220" s="247">
        <f t="shared" ref="I2220:J2220" si="1519">I2221</f>
        <v>0</v>
      </c>
      <c r="J2220" s="247">
        <f t="shared" si="1519"/>
        <v>0</v>
      </c>
    </row>
    <row r="2221" spans="1:10" s="224" customFormat="1" ht="15" x14ac:dyDescent="0.2">
      <c r="A2221" s="216">
        <v>51302</v>
      </c>
      <c r="B2221" s="214" t="s">
        <v>870</v>
      </c>
      <c r="C2221" s="218">
        <v>51</v>
      </c>
      <c r="D2221" s="216" t="s">
        <v>25</v>
      </c>
      <c r="E2221" s="220">
        <v>3132</v>
      </c>
      <c r="F2221" s="230" t="s">
        <v>280</v>
      </c>
      <c r="G2221" s="221"/>
      <c r="H2221" s="223">
        <v>9000</v>
      </c>
      <c r="I2221" s="223">
        <v>0</v>
      </c>
      <c r="J2221" s="223">
        <v>0</v>
      </c>
    </row>
    <row r="2222" spans="1:10" s="224" customFormat="1" x14ac:dyDescent="0.2">
      <c r="A2222" s="390">
        <v>51302</v>
      </c>
      <c r="B2222" s="303" t="s">
        <v>870</v>
      </c>
      <c r="C2222" s="286">
        <v>51</v>
      </c>
      <c r="D2222" s="286"/>
      <c r="E2222" s="287">
        <v>32</v>
      </c>
      <c r="F2222" s="288"/>
      <c r="G2222" s="289"/>
      <c r="H2222" s="290">
        <f t="shared" ref="H2222:J2222" si="1520">+H2223</f>
        <v>1000</v>
      </c>
      <c r="I2222" s="290">
        <f t="shared" si="1520"/>
        <v>0</v>
      </c>
      <c r="J2222" s="290">
        <f t="shared" si="1520"/>
        <v>0</v>
      </c>
    </row>
    <row r="2223" spans="1:10" s="166" customFormat="1" x14ac:dyDescent="0.2">
      <c r="A2223" s="325">
        <v>51302</v>
      </c>
      <c r="B2223" s="329" t="s">
        <v>870</v>
      </c>
      <c r="C2223" s="154">
        <v>51</v>
      </c>
      <c r="D2223" s="155"/>
      <c r="E2223" s="156">
        <v>321</v>
      </c>
      <c r="F2223" s="226"/>
      <c r="G2223" s="157"/>
      <c r="H2223" s="247">
        <f t="shared" ref="H2223:J2223" si="1521">SUM(H2224:H2224)</f>
        <v>1000</v>
      </c>
      <c r="I2223" s="247">
        <f t="shared" si="1521"/>
        <v>0</v>
      </c>
      <c r="J2223" s="247">
        <f t="shared" si="1521"/>
        <v>0</v>
      </c>
    </row>
    <row r="2224" spans="1:10" s="152" customFormat="1" ht="30" x14ac:dyDescent="0.2">
      <c r="A2224" s="216">
        <v>51302</v>
      </c>
      <c r="B2224" s="214" t="s">
        <v>870</v>
      </c>
      <c r="C2224" s="218">
        <v>51</v>
      </c>
      <c r="D2224" s="216" t="s">
        <v>25</v>
      </c>
      <c r="E2224" s="220">
        <v>3212</v>
      </c>
      <c r="F2224" s="230" t="s">
        <v>111</v>
      </c>
      <c r="G2224" s="221"/>
      <c r="H2224" s="223">
        <v>1000</v>
      </c>
      <c r="I2224" s="245">
        <v>0</v>
      </c>
      <c r="J2224" s="245">
        <v>0</v>
      </c>
    </row>
    <row r="2225" spans="1:10" s="224" customFormat="1" x14ac:dyDescent="0.2">
      <c r="A2225" s="390">
        <v>51302</v>
      </c>
      <c r="B2225" s="303" t="s">
        <v>870</v>
      </c>
      <c r="C2225" s="286">
        <v>51</v>
      </c>
      <c r="D2225" s="286"/>
      <c r="E2225" s="287">
        <v>38</v>
      </c>
      <c r="F2225" s="288"/>
      <c r="G2225" s="289"/>
      <c r="H2225" s="290">
        <f t="shared" ref="H2225:J2226" si="1522">H2226</f>
        <v>12000000</v>
      </c>
      <c r="I2225" s="290">
        <f t="shared" si="1522"/>
        <v>18750000</v>
      </c>
      <c r="J2225" s="290">
        <f t="shared" si="1522"/>
        <v>0</v>
      </c>
    </row>
    <row r="2226" spans="1:10" x14ac:dyDescent="0.2">
      <c r="A2226" s="325">
        <v>51302</v>
      </c>
      <c r="B2226" s="329" t="s">
        <v>870</v>
      </c>
      <c r="C2226" s="154">
        <v>51</v>
      </c>
      <c r="D2226" s="155"/>
      <c r="E2226" s="156">
        <v>386</v>
      </c>
      <c r="F2226" s="226"/>
      <c r="G2226" s="157"/>
      <c r="H2226" s="243">
        <f t="shared" si="1522"/>
        <v>12000000</v>
      </c>
      <c r="I2226" s="243">
        <f t="shared" si="1522"/>
        <v>18750000</v>
      </c>
      <c r="J2226" s="243">
        <f t="shared" si="1522"/>
        <v>0</v>
      </c>
    </row>
    <row r="2227" spans="1:10" s="152" customFormat="1" x14ac:dyDescent="0.2">
      <c r="A2227" s="216">
        <v>51302</v>
      </c>
      <c r="B2227" s="214" t="s">
        <v>870</v>
      </c>
      <c r="C2227" s="218">
        <v>51</v>
      </c>
      <c r="D2227" s="216" t="s">
        <v>25</v>
      </c>
      <c r="E2227" s="220">
        <v>3864</v>
      </c>
      <c r="F2227" s="230" t="s">
        <v>667</v>
      </c>
      <c r="G2227" s="221"/>
      <c r="H2227" s="223">
        <v>12000000</v>
      </c>
      <c r="I2227" s="245">
        <v>18750000</v>
      </c>
      <c r="J2227" s="245">
        <v>0</v>
      </c>
    </row>
    <row r="2228" spans="1:10" x14ac:dyDescent="0.2">
      <c r="A2228" s="335">
        <v>51302</v>
      </c>
      <c r="B2228" s="333" t="s">
        <v>870</v>
      </c>
      <c r="C2228" s="286">
        <v>559</v>
      </c>
      <c r="D2228" s="333"/>
      <c r="E2228" s="287">
        <v>31</v>
      </c>
      <c r="F2228" s="288"/>
      <c r="G2228" s="288"/>
      <c r="H2228" s="318">
        <f>H2229+H2231+H2233</f>
        <v>69000</v>
      </c>
      <c r="I2228" s="318">
        <f t="shared" ref="I2228:J2228" si="1523">I2229+I2231+I2233</f>
        <v>0</v>
      </c>
      <c r="J2228" s="318">
        <f t="shared" si="1523"/>
        <v>0</v>
      </c>
    </row>
    <row r="2229" spans="1:10" s="152" customFormat="1" x14ac:dyDescent="0.2">
      <c r="A2229" s="325">
        <v>51302</v>
      </c>
      <c r="B2229" s="329" t="s">
        <v>870</v>
      </c>
      <c r="C2229" s="330">
        <v>559</v>
      </c>
      <c r="D2229" s="325"/>
      <c r="E2229" s="187">
        <v>311</v>
      </c>
      <c r="F2229" s="231"/>
      <c r="G2229" s="331"/>
      <c r="H2229" s="200">
        <f>H2230</f>
        <v>55000</v>
      </c>
      <c r="I2229" s="200">
        <f t="shared" ref="I2229:J2229" si="1524">I2230</f>
        <v>0</v>
      </c>
      <c r="J2229" s="200">
        <f t="shared" si="1524"/>
        <v>0</v>
      </c>
    </row>
    <row r="2230" spans="1:10" s="224" customFormat="1" ht="15" x14ac:dyDescent="0.2">
      <c r="A2230" s="216">
        <v>51302</v>
      </c>
      <c r="B2230" s="214" t="s">
        <v>870</v>
      </c>
      <c r="C2230" s="215">
        <v>559</v>
      </c>
      <c r="D2230" s="216" t="s">
        <v>25</v>
      </c>
      <c r="E2230" s="188">
        <v>3111</v>
      </c>
      <c r="F2230" s="229" t="s">
        <v>19</v>
      </c>
      <c r="G2230" s="209"/>
      <c r="H2230" s="334">
        <v>55000</v>
      </c>
      <c r="I2230" s="334">
        <v>0</v>
      </c>
      <c r="J2230" s="334">
        <v>0</v>
      </c>
    </row>
    <row r="2231" spans="1:10" s="152" customFormat="1" x14ac:dyDescent="0.2">
      <c r="A2231" s="325">
        <v>51302</v>
      </c>
      <c r="B2231" s="329" t="s">
        <v>870</v>
      </c>
      <c r="C2231" s="154">
        <v>559</v>
      </c>
      <c r="D2231" s="155"/>
      <c r="E2231" s="156">
        <v>312</v>
      </c>
      <c r="F2231" s="226"/>
      <c r="G2231" s="157"/>
      <c r="H2231" s="247">
        <f t="shared" ref="H2231:J2231" si="1525">SUM(H2232)</f>
        <v>5000</v>
      </c>
      <c r="I2231" s="247">
        <f t="shared" si="1525"/>
        <v>0</v>
      </c>
      <c r="J2231" s="247">
        <f t="shared" si="1525"/>
        <v>0</v>
      </c>
    </row>
    <row r="2232" spans="1:10" s="224" customFormat="1" ht="15" x14ac:dyDescent="0.2">
      <c r="A2232" s="216">
        <v>51302</v>
      </c>
      <c r="B2232" s="214" t="s">
        <v>870</v>
      </c>
      <c r="C2232" s="218">
        <v>559</v>
      </c>
      <c r="D2232" s="216" t="s">
        <v>25</v>
      </c>
      <c r="E2232" s="220">
        <v>3121</v>
      </c>
      <c r="F2232" s="230" t="s">
        <v>22</v>
      </c>
      <c r="G2232" s="221"/>
      <c r="H2232" s="223">
        <v>5000</v>
      </c>
      <c r="I2232" s="223">
        <v>0</v>
      </c>
      <c r="J2232" s="223">
        <v>0</v>
      </c>
    </row>
    <row r="2233" spans="1:10" s="166" customFormat="1" x14ac:dyDescent="0.2">
      <c r="A2233" s="325">
        <v>51302</v>
      </c>
      <c r="B2233" s="329" t="s">
        <v>870</v>
      </c>
      <c r="C2233" s="154">
        <v>559</v>
      </c>
      <c r="D2233" s="155"/>
      <c r="E2233" s="156">
        <v>313</v>
      </c>
      <c r="F2233" s="226"/>
      <c r="G2233" s="157"/>
      <c r="H2233" s="247">
        <f>H2234</f>
        <v>9000</v>
      </c>
      <c r="I2233" s="247">
        <f t="shared" ref="I2233:J2233" si="1526">I2234</f>
        <v>0</v>
      </c>
      <c r="J2233" s="247">
        <f t="shared" si="1526"/>
        <v>0</v>
      </c>
    </row>
    <row r="2234" spans="1:10" s="152" customFormat="1" x14ac:dyDescent="0.2">
      <c r="A2234" s="216">
        <v>51302</v>
      </c>
      <c r="B2234" s="214" t="s">
        <v>870</v>
      </c>
      <c r="C2234" s="218">
        <v>559</v>
      </c>
      <c r="D2234" s="216" t="s">
        <v>25</v>
      </c>
      <c r="E2234" s="220">
        <v>3132</v>
      </c>
      <c r="F2234" s="230" t="s">
        <v>280</v>
      </c>
      <c r="G2234" s="221"/>
      <c r="H2234" s="223">
        <v>9000</v>
      </c>
      <c r="I2234" s="223">
        <v>0</v>
      </c>
      <c r="J2234" s="223">
        <v>0</v>
      </c>
    </row>
    <row r="2235" spans="1:10" s="224" customFormat="1" x14ac:dyDescent="0.2">
      <c r="A2235" s="390">
        <v>51302</v>
      </c>
      <c r="B2235" s="303" t="s">
        <v>870</v>
      </c>
      <c r="C2235" s="286">
        <v>559</v>
      </c>
      <c r="D2235" s="286"/>
      <c r="E2235" s="287">
        <v>32</v>
      </c>
      <c r="F2235" s="288"/>
      <c r="G2235" s="289"/>
      <c r="H2235" s="290">
        <f t="shared" ref="H2235:J2235" si="1527">H2236+H2238</f>
        <v>530000</v>
      </c>
      <c r="I2235" s="290">
        <f t="shared" si="1527"/>
        <v>0</v>
      </c>
      <c r="J2235" s="290">
        <f t="shared" si="1527"/>
        <v>0</v>
      </c>
    </row>
    <row r="2236" spans="1:10" s="167" customFormat="1" x14ac:dyDescent="0.2">
      <c r="A2236" s="325">
        <v>51302</v>
      </c>
      <c r="B2236" s="329" t="s">
        <v>870</v>
      </c>
      <c r="C2236" s="154">
        <v>559</v>
      </c>
      <c r="D2236" s="155"/>
      <c r="E2236" s="156">
        <v>321</v>
      </c>
      <c r="F2236" s="226"/>
      <c r="G2236" s="157"/>
      <c r="H2236" s="247">
        <f>H2237</f>
        <v>1000</v>
      </c>
      <c r="I2236" s="247">
        <f t="shared" ref="I2236:J2236" si="1528">I2237</f>
        <v>0</v>
      </c>
      <c r="J2236" s="247">
        <f t="shared" si="1528"/>
        <v>0</v>
      </c>
    </row>
    <row r="2237" spans="1:10" s="224" customFormat="1" ht="30" x14ac:dyDescent="0.2">
      <c r="A2237" s="216">
        <v>51302</v>
      </c>
      <c r="B2237" s="214" t="s">
        <v>870</v>
      </c>
      <c r="C2237" s="218">
        <v>559</v>
      </c>
      <c r="D2237" s="216" t="s">
        <v>25</v>
      </c>
      <c r="E2237" s="220">
        <v>3212</v>
      </c>
      <c r="F2237" s="230" t="s">
        <v>111</v>
      </c>
      <c r="G2237" s="221"/>
      <c r="H2237" s="223">
        <v>1000</v>
      </c>
      <c r="I2237" s="245">
        <v>0</v>
      </c>
      <c r="J2237" s="245">
        <v>0</v>
      </c>
    </row>
    <row r="2238" spans="1:10" s="224" customFormat="1" x14ac:dyDescent="0.2">
      <c r="A2238" s="325">
        <v>51302</v>
      </c>
      <c r="B2238" s="329" t="s">
        <v>870</v>
      </c>
      <c r="C2238" s="154">
        <v>559</v>
      </c>
      <c r="D2238" s="155"/>
      <c r="E2238" s="156">
        <v>323</v>
      </c>
      <c r="F2238" s="226"/>
      <c r="G2238" s="157"/>
      <c r="H2238" s="247">
        <f t="shared" ref="H2238:J2238" si="1529">SUM(H2239:H2240)</f>
        <v>529000</v>
      </c>
      <c r="I2238" s="247">
        <f t="shared" si="1529"/>
        <v>0</v>
      </c>
      <c r="J2238" s="247">
        <f t="shared" si="1529"/>
        <v>0</v>
      </c>
    </row>
    <row r="2239" spans="1:10" s="152" customFormat="1" x14ac:dyDescent="0.2">
      <c r="A2239" s="216">
        <v>51302</v>
      </c>
      <c r="B2239" s="214" t="s">
        <v>870</v>
      </c>
      <c r="C2239" s="218">
        <v>559</v>
      </c>
      <c r="D2239" s="216" t="s">
        <v>25</v>
      </c>
      <c r="E2239" s="220">
        <v>3233</v>
      </c>
      <c r="F2239" s="230" t="s">
        <v>119</v>
      </c>
      <c r="G2239" s="348"/>
      <c r="H2239" s="345">
        <v>2000</v>
      </c>
      <c r="I2239" s="345">
        <v>0</v>
      </c>
      <c r="J2239" s="345">
        <v>0</v>
      </c>
    </row>
    <row r="2240" spans="1:10" ht="15" x14ac:dyDescent="0.2">
      <c r="A2240" s="216">
        <v>51302</v>
      </c>
      <c r="B2240" s="214" t="s">
        <v>870</v>
      </c>
      <c r="C2240" s="218">
        <v>559</v>
      </c>
      <c r="D2240" s="216" t="s">
        <v>25</v>
      </c>
      <c r="E2240" s="220">
        <v>3239</v>
      </c>
      <c r="F2240" s="230" t="s">
        <v>41</v>
      </c>
      <c r="G2240" s="348"/>
      <c r="H2240" s="223">
        <v>527000</v>
      </c>
      <c r="I2240" s="245">
        <v>0</v>
      </c>
      <c r="J2240" s="245">
        <v>0</v>
      </c>
    </row>
    <row r="2241" spans="1:10" s="152" customFormat="1" ht="67.5" x14ac:dyDescent="0.2">
      <c r="A2241" s="391">
        <v>51302</v>
      </c>
      <c r="B2241" s="297" t="s">
        <v>872</v>
      </c>
      <c r="C2241" s="297"/>
      <c r="D2241" s="297"/>
      <c r="E2241" s="298"/>
      <c r="F2241" s="300" t="s">
        <v>871</v>
      </c>
      <c r="G2241" s="301" t="s">
        <v>690</v>
      </c>
      <c r="H2241" s="302">
        <f>H2242+H2247+H2257+H2262+H2267+H2277</f>
        <v>543000</v>
      </c>
      <c r="I2241" s="302">
        <f t="shared" ref="I2241:J2241" si="1530">I2242+I2247+I2257+I2262+I2267+I2277</f>
        <v>843300</v>
      </c>
      <c r="J2241" s="302">
        <f t="shared" si="1530"/>
        <v>0</v>
      </c>
    </row>
    <row r="2242" spans="1:10" x14ac:dyDescent="0.2">
      <c r="A2242" s="335">
        <v>51302</v>
      </c>
      <c r="B2242" s="333" t="s">
        <v>872</v>
      </c>
      <c r="C2242" s="286">
        <v>43</v>
      </c>
      <c r="D2242" s="333"/>
      <c r="E2242" s="287">
        <v>31</v>
      </c>
      <c r="F2242" s="288"/>
      <c r="G2242" s="288"/>
      <c r="H2242" s="318">
        <f t="shared" ref="H2242:J2242" si="1531">H2243+H2245</f>
        <v>36000</v>
      </c>
      <c r="I2242" s="318">
        <f t="shared" si="1531"/>
        <v>18500</v>
      </c>
      <c r="J2242" s="318">
        <f t="shared" si="1531"/>
        <v>0</v>
      </c>
    </row>
    <row r="2243" spans="1:10" s="152" customFormat="1" x14ac:dyDescent="0.2">
      <c r="A2243" s="325">
        <v>51302</v>
      </c>
      <c r="B2243" s="329" t="s">
        <v>872</v>
      </c>
      <c r="C2243" s="330">
        <v>43</v>
      </c>
      <c r="D2243" s="325"/>
      <c r="E2243" s="187">
        <v>311</v>
      </c>
      <c r="F2243" s="231"/>
      <c r="G2243" s="331"/>
      <c r="H2243" s="200">
        <f>H2244</f>
        <v>30000</v>
      </c>
      <c r="I2243" s="200">
        <f t="shared" ref="I2243:J2243" si="1532">I2244</f>
        <v>15500</v>
      </c>
      <c r="J2243" s="200">
        <f t="shared" si="1532"/>
        <v>0</v>
      </c>
    </row>
    <row r="2244" spans="1:10" s="224" customFormat="1" ht="15" x14ac:dyDescent="0.2">
      <c r="A2244" s="216">
        <v>51302</v>
      </c>
      <c r="B2244" s="214" t="s">
        <v>872</v>
      </c>
      <c r="C2244" s="215">
        <v>43</v>
      </c>
      <c r="D2244" s="216" t="s">
        <v>25</v>
      </c>
      <c r="E2244" s="188">
        <v>3111</v>
      </c>
      <c r="F2244" s="229" t="s">
        <v>19</v>
      </c>
      <c r="G2244" s="209"/>
      <c r="H2244" s="334">
        <f>31000-H2250</f>
        <v>30000</v>
      </c>
      <c r="I2244" s="334">
        <f>16000-I2250</f>
        <v>15500</v>
      </c>
      <c r="J2244" s="245">
        <v>0</v>
      </c>
    </row>
    <row r="2245" spans="1:10" s="166" customFormat="1" x14ac:dyDescent="0.2">
      <c r="A2245" s="325">
        <v>51302</v>
      </c>
      <c r="B2245" s="329" t="s">
        <v>872</v>
      </c>
      <c r="C2245" s="154">
        <v>43</v>
      </c>
      <c r="D2245" s="155"/>
      <c r="E2245" s="156">
        <v>313</v>
      </c>
      <c r="F2245" s="226"/>
      <c r="G2245" s="157"/>
      <c r="H2245" s="247">
        <f t="shared" ref="H2245:J2245" si="1533">SUM(H2246:H2246)</f>
        <v>6000</v>
      </c>
      <c r="I2245" s="247">
        <f t="shared" si="1533"/>
        <v>3000</v>
      </c>
      <c r="J2245" s="247">
        <f t="shared" si="1533"/>
        <v>0</v>
      </c>
    </row>
    <row r="2246" spans="1:10" s="152" customFormat="1" x14ac:dyDescent="0.2">
      <c r="A2246" s="216">
        <v>51302</v>
      </c>
      <c r="B2246" s="214" t="s">
        <v>872</v>
      </c>
      <c r="C2246" s="218">
        <v>43</v>
      </c>
      <c r="D2246" s="216" t="s">
        <v>25</v>
      </c>
      <c r="E2246" s="220">
        <v>3132</v>
      </c>
      <c r="F2246" s="230" t="s">
        <v>280</v>
      </c>
      <c r="G2246" s="221"/>
      <c r="H2246" s="223">
        <v>6000</v>
      </c>
      <c r="I2246" s="245">
        <v>3000</v>
      </c>
      <c r="J2246" s="245">
        <v>0</v>
      </c>
    </row>
    <row r="2247" spans="1:10" s="224" customFormat="1" x14ac:dyDescent="0.2">
      <c r="A2247" s="390">
        <v>51302</v>
      </c>
      <c r="B2247" s="303" t="s">
        <v>872</v>
      </c>
      <c r="C2247" s="286">
        <v>43</v>
      </c>
      <c r="D2247" s="286"/>
      <c r="E2247" s="287">
        <v>32</v>
      </c>
      <c r="F2247" s="288"/>
      <c r="G2247" s="289"/>
      <c r="H2247" s="290">
        <f>H2248+H2251+H2254</f>
        <v>46500</v>
      </c>
      <c r="I2247" s="290">
        <f t="shared" ref="I2247:J2247" si="1534">I2248+I2251+I2254</f>
        <v>18800</v>
      </c>
      <c r="J2247" s="290">
        <f t="shared" si="1534"/>
        <v>0</v>
      </c>
    </row>
    <row r="2248" spans="1:10" s="224" customFormat="1" x14ac:dyDescent="0.2">
      <c r="A2248" s="325">
        <v>51302</v>
      </c>
      <c r="B2248" s="329" t="s">
        <v>872</v>
      </c>
      <c r="C2248" s="154">
        <v>43</v>
      </c>
      <c r="D2248" s="155"/>
      <c r="E2248" s="156">
        <v>321</v>
      </c>
      <c r="F2248" s="226"/>
      <c r="G2248" s="157"/>
      <c r="H2248" s="247">
        <f t="shared" ref="H2248:J2248" si="1535">SUM(H2249:H2250)</f>
        <v>2800</v>
      </c>
      <c r="I2248" s="247">
        <f t="shared" si="1535"/>
        <v>2300</v>
      </c>
      <c r="J2248" s="247">
        <f t="shared" si="1535"/>
        <v>0</v>
      </c>
    </row>
    <row r="2249" spans="1:10" s="167" customFormat="1" x14ac:dyDescent="0.2">
      <c r="A2249" s="216">
        <v>51302</v>
      </c>
      <c r="B2249" s="214" t="s">
        <v>872</v>
      </c>
      <c r="C2249" s="218">
        <v>43</v>
      </c>
      <c r="D2249" s="216" t="s">
        <v>25</v>
      </c>
      <c r="E2249" s="220">
        <v>3211</v>
      </c>
      <c r="F2249" s="230" t="s">
        <v>110</v>
      </c>
      <c r="G2249" s="221"/>
      <c r="H2249" s="223">
        <v>1800</v>
      </c>
      <c r="I2249" s="245">
        <v>1800</v>
      </c>
      <c r="J2249" s="245">
        <v>0</v>
      </c>
    </row>
    <row r="2250" spans="1:10" s="224" customFormat="1" ht="30" x14ac:dyDescent="0.2">
      <c r="A2250" s="216">
        <v>51302</v>
      </c>
      <c r="B2250" s="214" t="s">
        <v>872</v>
      </c>
      <c r="C2250" s="218">
        <v>43</v>
      </c>
      <c r="D2250" s="216" t="s">
        <v>25</v>
      </c>
      <c r="E2250" s="220">
        <v>3212</v>
      </c>
      <c r="F2250" s="230" t="s">
        <v>111</v>
      </c>
      <c r="G2250" s="221"/>
      <c r="H2250" s="223">
        <v>1000</v>
      </c>
      <c r="I2250" s="245">
        <v>500</v>
      </c>
      <c r="J2250" s="245">
        <v>0</v>
      </c>
    </row>
    <row r="2251" spans="1:10" s="224" customFormat="1" x14ac:dyDescent="0.2">
      <c r="A2251" s="325">
        <v>51302</v>
      </c>
      <c r="B2251" s="329" t="s">
        <v>872</v>
      </c>
      <c r="C2251" s="154">
        <v>43</v>
      </c>
      <c r="D2251" s="155"/>
      <c r="E2251" s="156">
        <v>322</v>
      </c>
      <c r="F2251" s="226"/>
      <c r="G2251" s="157"/>
      <c r="H2251" s="247">
        <f t="shared" ref="H2251:J2251" si="1536">SUM(H2252:H2253)</f>
        <v>4700</v>
      </c>
      <c r="I2251" s="247">
        <f t="shared" si="1536"/>
        <v>2500</v>
      </c>
      <c r="J2251" s="247">
        <f t="shared" si="1536"/>
        <v>0</v>
      </c>
    </row>
    <row r="2252" spans="1:10" s="167" customFormat="1" x14ac:dyDescent="0.2">
      <c r="A2252" s="216">
        <v>51302</v>
      </c>
      <c r="B2252" s="214" t="s">
        <v>872</v>
      </c>
      <c r="C2252" s="218">
        <v>43</v>
      </c>
      <c r="D2252" s="216" t="s">
        <v>25</v>
      </c>
      <c r="E2252" s="220">
        <v>3221</v>
      </c>
      <c r="F2252" s="230" t="s">
        <v>146</v>
      </c>
      <c r="G2252" s="221"/>
      <c r="H2252" s="223">
        <f>H2244*0.15</f>
        <v>4500</v>
      </c>
      <c r="I2252" s="223">
        <v>2300</v>
      </c>
      <c r="J2252" s="245">
        <v>0</v>
      </c>
    </row>
    <row r="2253" spans="1:10" s="224" customFormat="1" ht="15" x14ac:dyDescent="0.2">
      <c r="A2253" s="216">
        <v>51302</v>
      </c>
      <c r="B2253" s="214" t="s">
        <v>872</v>
      </c>
      <c r="C2253" s="218">
        <v>43</v>
      </c>
      <c r="D2253" s="216" t="s">
        <v>25</v>
      </c>
      <c r="E2253" s="220">
        <v>3223</v>
      </c>
      <c r="F2253" s="230" t="s">
        <v>115</v>
      </c>
      <c r="G2253" s="221"/>
      <c r="H2253" s="223">
        <v>200</v>
      </c>
      <c r="I2253" s="245">
        <v>200</v>
      </c>
      <c r="J2253" s="245">
        <v>0</v>
      </c>
    </row>
    <row r="2254" spans="1:10" s="224" customFormat="1" x14ac:dyDescent="0.2">
      <c r="A2254" s="325">
        <v>51302</v>
      </c>
      <c r="B2254" s="329" t="s">
        <v>872</v>
      </c>
      <c r="C2254" s="154">
        <v>43</v>
      </c>
      <c r="D2254" s="155"/>
      <c r="E2254" s="156">
        <v>323</v>
      </c>
      <c r="F2254" s="226"/>
      <c r="G2254" s="157"/>
      <c r="H2254" s="247">
        <f t="shared" ref="H2254:J2254" si="1537">SUM(H2255:H2256)</f>
        <v>39000</v>
      </c>
      <c r="I2254" s="247">
        <f t="shared" si="1537"/>
        <v>14000</v>
      </c>
      <c r="J2254" s="247">
        <f t="shared" si="1537"/>
        <v>0</v>
      </c>
    </row>
    <row r="2255" spans="1:10" s="167" customFormat="1" x14ac:dyDescent="0.2">
      <c r="A2255" s="216">
        <v>51302</v>
      </c>
      <c r="B2255" s="214" t="s">
        <v>872</v>
      </c>
      <c r="C2255" s="218">
        <v>43</v>
      </c>
      <c r="D2255" s="216" t="s">
        <v>25</v>
      </c>
      <c r="E2255" s="220">
        <v>3233</v>
      </c>
      <c r="F2255" s="230" t="s">
        <v>119</v>
      </c>
      <c r="G2255" s="347"/>
      <c r="H2255" s="345">
        <v>3000</v>
      </c>
      <c r="I2255" s="245">
        <v>3000</v>
      </c>
      <c r="J2255" s="245">
        <v>0</v>
      </c>
    </row>
    <row r="2256" spans="1:10" s="167" customFormat="1" x14ac:dyDescent="0.2">
      <c r="A2256" s="216">
        <v>51302</v>
      </c>
      <c r="B2256" s="214" t="s">
        <v>872</v>
      </c>
      <c r="C2256" s="218">
        <v>43</v>
      </c>
      <c r="D2256" s="216" t="s">
        <v>25</v>
      </c>
      <c r="E2256" s="220">
        <v>3239</v>
      </c>
      <c r="F2256" s="230" t="s">
        <v>41</v>
      </c>
      <c r="G2256" s="348"/>
      <c r="H2256" s="223">
        <f>39000-H2255</f>
        <v>36000</v>
      </c>
      <c r="I2256" s="245">
        <f>14000-I2255</f>
        <v>11000</v>
      </c>
      <c r="J2256" s="245">
        <v>0</v>
      </c>
    </row>
    <row r="2257" spans="1:10" s="244" customFormat="1" x14ac:dyDescent="0.2">
      <c r="A2257" s="390">
        <v>51302</v>
      </c>
      <c r="B2257" s="303" t="s">
        <v>872</v>
      </c>
      <c r="C2257" s="286">
        <v>43</v>
      </c>
      <c r="D2257" s="286"/>
      <c r="E2257" s="287">
        <v>42</v>
      </c>
      <c r="F2257" s="288"/>
      <c r="G2257" s="289"/>
      <c r="H2257" s="290">
        <f t="shared" ref="H2257" si="1538">+H2258+H2260</f>
        <v>0</v>
      </c>
      <c r="I2257" s="290">
        <f>+I2258+I2260</f>
        <v>90000</v>
      </c>
      <c r="J2257" s="290">
        <f t="shared" ref="J2257" si="1539">+J2258+J2260</f>
        <v>0</v>
      </c>
    </row>
    <row r="2258" spans="1:10" s="167" customFormat="1" x14ac:dyDescent="0.2">
      <c r="A2258" s="325">
        <v>51302</v>
      </c>
      <c r="B2258" s="329" t="s">
        <v>872</v>
      </c>
      <c r="C2258" s="154">
        <v>43</v>
      </c>
      <c r="D2258" s="155"/>
      <c r="E2258" s="156">
        <v>422</v>
      </c>
      <c r="F2258" s="226"/>
      <c r="G2258" s="157"/>
      <c r="H2258" s="243">
        <f t="shared" ref="H2258:J2258" si="1540">SUM(H2259:H2259)</f>
        <v>0</v>
      </c>
      <c r="I2258" s="243">
        <f t="shared" si="1540"/>
        <v>66000</v>
      </c>
      <c r="J2258" s="243">
        <f t="shared" si="1540"/>
        <v>0</v>
      </c>
    </row>
    <row r="2259" spans="1:10" s="244" customFormat="1" x14ac:dyDescent="0.2">
      <c r="A2259" s="216">
        <v>51302</v>
      </c>
      <c r="B2259" s="214" t="s">
        <v>872</v>
      </c>
      <c r="C2259" s="218">
        <v>43</v>
      </c>
      <c r="D2259" s="216" t="s">
        <v>25</v>
      </c>
      <c r="E2259" s="220">
        <v>4227</v>
      </c>
      <c r="F2259" s="230" t="s">
        <v>132</v>
      </c>
      <c r="G2259" s="221"/>
      <c r="H2259" s="245">
        <v>0</v>
      </c>
      <c r="I2259" s="245">
        <v>66000</v>
      </c>
      <c r="J2259" s="245">
        <v>0</v>
      </c>
    </row>
    <row r="2260" spans="1:10" x14ac:dyDescent="0.2">
      <c r="A2260" s="325">
        <v>51302</v>
      </c>
      <c r="B2260" s="329" t="s">
        <v>872</v>
      </c>
      <c r="C2260" s="154">
        <v>43</v>
      </c>
      <c r="D2260" s="155"/>
      <c r="E2260" s="156">
        <v>426</v>
      </c>
      <c r="F2260" s="226"/>
      <c r="G2260" s="157"/>
      <c r="H2260" s="243">
        <f t="shared" ref="H2260:J2260" si="1541">+H2261</f>
        <v>0</v>
      </c>
      <c r="I2260" s="243">
        <f t="shared" si="1541"/>
        <v>24000</v>
      </c>
      <c r="J2260" s="243">
        <f t="shared" si="1541"/>
        <v>0</v>
      </c>
    </row>
    <row r="2261" spans="1:10" s="152" customFormat="1" x14ac:dyDescent="0.2">
      <c r="A2261" s="325">
        <v>51302</v>
      </c>
      <c r="B2261" s="329" t="s">
        <v>872</v>
      </c>
      <c r="C2261" s="218">
        <v>43</v>
      </c>
      <c r="D2261" s="216" t="s">
        <v>25</v>
      </c>
      <c r="E2261" s="220">
        <v>4262</v>
      </c>
      <c r="F2261" s="230" t="s">
        <v>135</v>
      </c>
      <c r="G2261" s="221"/>
      <c r="H2261" s="245">
        <v>0</v>
      </c>
      <c r="I2261" s="245">
        <v>24000</v>
      </c>
      <c r="J2261" s="245">
        <v>0</v>
      </c>
    </row>
    <row r="2262" spans="1:10" x14ac:dyDescent="0.2">
      <c r="A2262" s="335">
        <v>51302</v>
      </c>
      <c r="B2262" s="333" t="s">
        <v>872</v>
      </c>
      <c r="C2262" s="286">
        <v>559</v>
      </c>
      <c r="D2262" s="333"/>
      <c r="E2262" s="287">
        <v>31</v>
      </c>
      <c r="F2262" s="288"/>
      <c r="G2262" s="288"/>
      <c r="H2262" s="318">
        <f t="shared" ref="H2262:J2262" si="1542">H2263+H2265</f>
        <v>199000</v>
      </c>
      <c r="I2262" s="318">
        <f t="shared" si="1542"/>
        <v>102000</v>
      </c>
      <c r="J2262" s="318">
        <f t="shared" si="1542"/>
        <v>0</v>
      </c>
    </row>
    <row r="2263" spans="1:10" s="152" customFormat="1" x14ac:dyDescent="0.2">
      <c r="A2263" s="325">
        <v>51302</v>
      </c>
      <c r="B2263" s="329" t="s">
        <v>872</v>
      </c>
      <c r="C2263" s="330">
        <v>559</v>
      </c>
      <c r="D2263" s="325"/>
      <c r="E2263" s="187">
        <v>311</v>
      </c>
      <c r="F2263" s="231"/>
      <c r="G2263" s="331"/>
      <c r="H2263" s="200">
        <f t="shared" ref="H2263" si="1543">H2264</f>
        <v>170000</v>
      </c>
      <c r="I2263" s="200">
        <f t="shared" ref="I2263:J2263" si="1544">I2264</f>
        <v>87000</v>
      </c>
      <c r="J2263" s="200">
        <f t="shared" si="1544"/>
        <v>0</v>
      </c>
    </row>
    <row r="2264" spans="1:10" s="224" customFormat="1" ht="15" x14ac:dyDescent="0.2">
      <c r="A2264" s="216">
        <v>51302</v>
      </c>
      <c r="B2264" s="214" t="s">
        <v>872</v>
      </c>
      <c r="C2264" s="215">
        <v>559</v>
      </c>
      <c r="D2264" s="216" t="s">
        <v>25</v>
      </c>
      <c r="E2264" s="188">
        <v>3111</v>
      </c>
      <c r="F2264" s="229" t="s">
        <v>19</v>
      </c>
      <c r="G2264" s="209"/>
      <c r="H2264" s="334">
        <f>175000-H2270</f>
        <v>170000</v>
      </c>
      <c r="I2264" s="334">
        <f>90000-I2270</f>
        <v>87000</v>
      </c>
      <c r="J2264" s="245">
        <v>0</v>
      </c>
    </row>
    <row r="2265" spans="1:10" s="166" customFormat="1" x14ac:dyDescent="0.2">
      <c r="A2265" s="325">
        <v>51302</v>
      </c>
      <c r="B2265" s="329" t="s">
        <v>872</v>
      </c>
      <c r="C2265" s="154">
        <v>559</v>
      </c>
      <c r="D2265" s="155"/>
      <c r="E2265" s="156">
        <v>313</v>
      </c>
      <c r="F2265" s="226"/>
      <c r="G2265" s="157"/>
      <c r="H2265" s="247">
        <f>SUM(H2266:H2266)</f>
        <v>29000</v>
      </c>
      <c r="I2265" s="247">
        <f t="shared" ref="I2265:J2265" si="1545">SUM(I2266:I2266)</f>
        <v>15000</v>
      </c>
      <c r="J2265" s="247">
        <f t="shared" si="1545"/>
        <v>0</v>
      </c>
    </row>
    <row r="2266" spans="1:10" s="152" customFormat="1" x14ac:dyDescent="0.2">
      <c r="A2266" s="216">
        <v>51302</v>
      </c>
      <c r="B2266" s="214" t="s">
        <v>872</v>
      </c>
      <c r="C2266" s="218">
        <v>559</v>
      </c>
      <c r="D2266" s="216" t="s">
        <v>25</v>
      </c>
      <c r="E2266" s="220">
        <v>3132</v>
      </c>
      <c r="F2266" s="230" t="s">
        <v>280</v>
      </c>
      <c r="G2266" s="221"/>
      <c r="H2266" s="223">
        <v>29000</v>
      </c>
      <c r="I2266" s="245">
        <v>15000</v>
      </c>
      <c r="J2266" s="245">
        <v>0</v>
      </c>
    </row>
    <row r="2267" spans="1:10" s="224" customFormat="1" x14ac:dyDescent="0.2">
      <c r="A2267" s="390">
        <v>51302</v>
      </c>
      <c r="B2267" s="303" t="s">
        <v>872</v>
      </c>
      <c r="C2267" s="286">
        <v>559</v>
      </c>
      <c r="D2267" s="286"/>
      <c r="E2267" s="287">
        <v>32</v>
      </c>
      <c r="F2267" s="288"/>
      <c r="G2267" s="289"/>
      <c r="H2267" s="290">
        <f>H2268+H2271+H2274</f>
        <v>261500</v>
      </c>
      <c r="I2267" s="290">
        <f t="shared" ref="I2267:J2267" si="1546">I2268+I2271+I2274</f>
        <v>104000</v>
      </c>
      <c r="J2267" s="290">
        <f t="shared" si="1546"/>
        <v>0</v>
      </c>
    </row>
    <row r="2268" spans="1:10" s="224" customFormat="1" x14ac:dyDescent="0.2">
      <c r="A2268" s="325">
        <v>51302</v>
      </c>
      <c r="B2268" s="329" t="s">
        <v>872</v>
      </c>
      <c r="C2268" s="154">
        <v>559</v>
      </c>
      <c r="D2268" s="155"/>
      <c r="E2268" s="156">
        <v>321</v>
      </c>
      <c r="F2268" s="226"/>
      <c r="G2268" s="157"/>
      <c r="H2268" s="247">
        <f t="shared" ref="H2268:J2268" si="1547">SUM(H2269:H2270)</f>
        <v>13000</v>
      </c>
      <c r="I2268" s="247">
        <f t="shared" si="1547"/>
        <v>11000</v>
      </c>
      <c r="J2268" s="247">
        <f t="shared" si="1547"/>
        <v>0</v>
      </c>
    </row>
    <row r="2269" spans="1:10" s="167" customFormat="1" x14ac:dyDescent="0.2">
      <c r="A2269" s="216">
        <v>51302</v>
      </c>
      <c r="B2269" s="214" t="s">
        <v>872</v>
      </c>
      <c r="C2269" s="218">
        <v>559</v>
      </c>
      <c r="D2269" s="216" t="s">
        <v>25</v>
      </c>
      <c r="E2269" s="220">
        <v>3211</v>
      </c>
      <c r="F2269" s="230" t="s">
        <v>110</v>
      </c>
      <c r="G2269" s="221"/>
      <c r="H2269" s="223">
        <v>8000</v>
      </c>
      <c r="I2269" s="245">
        <v>8000</v>
      </c>
      <c r="J2269" s="245">
        <v>0</v>
      </c>
    </row>
    <row r="2270" spans="1:10" s="224" customFormat="1" ht="30" x14ac:dyDescent="0.2">
      <c r="A2270" s="216">
        <v>51302</v>
      </c>
      <c r="B2270" s="214" t="s">
        <v>872</v>
      </c>
      <c r="C2270" s="218">
        <v>559</v>
      </c>
      <c r="D2270" s="216" t="s">
        <v>25</v>
      </c>
      <c r="E2270" s="220">
        <v>3212</v>
      </c>
      <c r="F2270" s="230" t="s">
        <v>111</v>
      </c>
      <c r="G2270" s="221"/>
      <c r="H2270" s="223">
        <v>5000</v>
      </c>
      <c r="I2270" s="245">
        <v>3000</v>
      </c>
      <c r="J2270" s="245">
        <v>0</v>
      </c>
    </row>
    <row r="2271" spans="1:10" s="224" customFormat="1" x14ac:dyDescent="0.2">
      <c r="A2271" s="325">
        <v>51302</v>
      </c>
      <c r="B2271" s="329" t="s">
        <v>872</v>
      </c>
      <c r="C2271" s="154">
        <v>559</v>
      </c>
      <c r="D2271" s="155"/>
      <c r="E2271" s="156">
        <v>322</v>
      </c>
      <c r="F2271" s="226"/>
      <c r="G2271" s="157"/>
      <c r="H2271" s="247">
        <f t="shared" ref="H2271" si="1548">SUM(H2272:H2273)</f>
        <v>26500</v>
      </c>
      <c r="I2271" s="247">
        <f>SUM(I2272:I2273)</f>
        <v>14000</v>
      </c>
      <c r="J2271" s="247">
        <f>SUM(J2272:J2273)</f>
        <v>0</v>
      </c>
    </row>
    <row r="2272" spans="1:10" s="167" customFormat="1" x14ac:dyDescent="0.2">
      <c r="A2272" s="216">
        <v>51302</v>
      </c>
      <c r="B2272" s="214" t="s">
        <v>872</v>
      </c>
      <c r="C2272" s="218">
        <v>559</v>
      </c>
      <c r="D2272" s="216" t="s">
        <v>25</v>
      </c>
      <c r="E2272" s="220">
        <v>3221</v>
      </c>
      <c r="F2272" s="230" t="s">
        <v>146</v>
      </c>
      <c r="G2272" s="221"/>
      <c r="H2272" s="223">
        <f>H2264*0.15</f>
        <v>25500</v>
      </c>
      <c r="I2272" s="223">
        <v>13000</v>
      </c>
      <c r="J2272" s="245">
        <v>0</v>
      </c>
    </row>
    <row r="2273" spans="1:10" s="224" customFormat="1" ht="15" x14ac:dyDescent="0.2">
      <c r="A2273" s="216">
        <v>51302</v>
      </c>
      <c r="B2273" s="214" t="s">
        <v>872</v>
      </c>
      <c r="C2273" s="218">
        <v>559</v>
      </c>
      <c r="D2273" s="216" t="s">
        <v>25</v>
      </c>
      <c r="E2273" s="220">
        <v>3223</v>
      </c>
      <c r="F2273" s="230" t="s">
        <v>115</v>
      </c>
      <c r="G2273" s="221"/>
      <c r="H2273" s="223">
        <v>1000</v>
      </c>
      <c r="I2273" s="245">
        <v>1000</v>
      </c>
      <c r="J2273" s="245">
        <v>0</v>
      </c>
    </row>
    <row r="2274" spans="1:10" s="224" customFormat="1" x14ac:dyDescent="0.2">
      <c r="A2274" s="325">
        <v>51302</v>
      </c>
      <c r="B2274" s="329" t="s">
        <v>872</v>
      </c>
      <c r="C2274" s="154">
        <v>559</v>
      </c>
      <c r="D2274" s="155"/>
      <c r="E2274" s="156">
        <v>323</v>
      </c>
      <c r="F2274" s="226"/>
      <c r="G2274" s="157"/>
      <c r="H2274" s="247">
        <f t="shared" ref="H2274" si="1549">SUM(H2275:H2276)</f>
        <v>222000</v>
      </c>
      <c r="I2274" s="247">
        <f>SUM(I2275:I2276)</f>
        <v>79000</v>
      </c>
      <c r="J2274" s="247">
        <f>SUM(J2275:J2276)</f>
        <v>0</v>
      </c>
    </row>
    <row r="2275" spans="1:10" s="167" customFormat="1" x14ac:dyDescent="0.2">
      <c r="A2275" s="216">
        <v>51302</v>
      </c>
      <c r="B2275" s="214" t="s">
        <v>872</v>
      </c>
      <c r="C2275" s="218">
        <v>559</v>
      </c>
      <c r="D2275" s="216" t="s">
        <v>25</v>
      </c>
      <c r="E2275" s="220">
        <v>3233</v>
      </c>
      <c r="F2275" s="230" t="s">
        <v>119</v>
      </c>
      <c r="G2275" s="347"/>
      <c r="H2275" s="345">
        <v>12000</v>
      </c>
      <c r="I2275" s="245">
        <v>12000</v>
      </c>
      <c r="J2275" s="245">
        <v>0</v>
      </c>
    </row>
    <row r="2276" spans="1:10" s="152" customFormat="1" x14ac:dyDescent="0.2">
      <c r="A2276" s="216">
        <v>51302</v>
      </c>
      <c r="B2276" s="214" t="s">
        <v>872</v>
      </c>
      <c r="C2276" s="218">
        <v>559</v>
      </c>
      <c r="D2276" s="216" t="s">
        <v>25</v>
      </c>
      <c r="E2276" s="220">
        <v>3239</v>
      </c>
      <c r="F2276" s="230" t="s">
        <v>41</v>
      </c>
      <c r="G2276" s="348"/>
      <c r="H2276" s="223">
        <f>222000-H2275</f>
        <v>210000</v>
      </c>
      <c r="I2276" s="245">
        <f>79000-I2275</f>
        <v>67000</v>
      </c>
      <c r="J2276" s="245">
        <v>0</v>
      </c>
    </row>
    <row r="2277" spans="1:10" s="244" customFormat="1" x14ac:dyDescent="0.2">
      <c r="A2277" s="390">
        <v>51302</v>
      </c>
      <c r="B2277" s="303" t="s">
        <v>872</v>
      </c>
      <c r="C2277" s="286">
        <v>559</v>
      </c>
      <c r="D2277" s="286"/>
      <c r="E2277" s="287">
        <v>42</v>
      </c>
      <c r="F2277" s="288"/>
      <c r="G2277" s="289"/>
      <c r="H2277" s="290">
        <f t="shared" ref="H2277" si="1550">+H2278+H2280</f>
        <v>0</v>
      </c>
      <c r="I2277" s="290">
        <f t="shared" ref="I2277:J2277" si="1551">+I2278+I2280</f>
        <v>510000</v>
      </c>
      <c r="J2277" s="290">
        <f t="shared" si="1551"/>
        <v>0</v>
      </c>
    </row>
    <row r="2278" spans="1:10" s="167" customFormat="1" x14ac:dyDescent="0.2">
      <c r="A2278" s="325">
        <v>51302</v>
      </c>
      <c r="B2278" s="329" t="s">
        <v>872</v>
      </c>
      <c r="C2278" s="330">
        <v>559</v>
      </c>
      <c r="D2278" s="325"/>
      <c r="E2278" s="187">
        <v>422</v>
      </c>
      <c r="F2278" s="231"/>
      <c r="G2278" s="331"/>
      <c r="H2278" s="200">
        <f t="shared" ref="H2278:J2278" si="1552">SUM(H2279:H2279)</f>
        <v>0</v>
      </c>
      <c r="I2278" s="200">
        <f t="shared" si="1552"/>
        <v>367000</v>
      </c>
      <c r="J2278" s="200">
        <f t="shared" si="1552"/>
        <v>0</v>
      </c>
    </row>
    <row r="2279" spans="1:10" s="244" customFormat="1" x14ac:dyDescent="0.2">
      <c r="A2279" s="216">
        <v>51302</v>
      </c>
      <c r="B2279" s="214" t="s">
        <v>872</v>
      </c>
      <c r="C2279" s="218">
        <v>559</v>
      </c>
      <c r="D2279" s="216" t="s">
        <v>25</v>
      </c>
      <c r="E2279" s="220">
        <v>4227</v>
      </c>
      <c r="F2279" s="230" t="s">
        <v>132</v>
      </c>
      <c r="G2279" s="221"/>
      <c r="H2279" s="245">
        <v>0</v>
      </c>
      <c r="I2279" s="245">
        <v>367000</v>
      </c>
      <c r="J2279" s="245">
        <v>0</v>
      </c>
    </row>
    <row r="2280" spans="1:10" s="152" customFormat="1" x14ac:dyDescent="0.2">
      <c r="A2280" s="325">
        <v>51302</v>
      </c>
      <c r="B2280" s="329" t="s">
        <v>872</v>
      </c>
      <c r="C2280" s="154">
        <v>559</v>
      </c>
      <c r="D2280" s="155"/>
      <c r="E2280" s="156">
        <v>426</v>
      </c>
      <c r="F2280" s="226"/>
      <c r="G2280" s="157"/>
      <c r="H2280" s="243">
        <f t="shared" ref="H2280:J2280" si="1553">+H2281</f>
        <v>0</v>
      </c>
      <c r="I2280" s="243">
        <f t="shared" si="1553"/>
        <v>143000</v>
      </c>
      <c r="J2280" s="243">
        <f t="shared" si="1553"/>
        <v>0</v>
      </c>
    </row>
    <row r="2281" spans="1:10" ht="15" x14ac:dyDescent="0.2">
      <c r="A2281" s="216">
        <v>51302</v>
      </c>
      <c r="B2281" s="214" t="s">
        <v>872</v>
      </c>
      <c r="C2281" s="218">
        <v>559</v>
      </c>
      <c r="D2281" s="216" t="s">
        <v>25</v>
      </c>
      <c r="E2281" s="220">
        <v>4262</v>
      </c>
      <c r="F2281" s="230" t="s">
        <v>135</v>
      </c>
      <c r="G2281" s="221"/>
      <c r="H2281" s="245">
        <v>0</v>
      </c>
      <c r="I2281" s="245">
        <v>143000</v>
      </c>
      <c r="J2281" s="245">
        <v>0</v>
      </c>
    </row>
    <row r="2282" spans="1:10" s="152" customFormat="1" ht="67.5" x14ac:dyDescent="0.2">
      <c r="A2282" s="391">
        <v>51302</v>
      </c>
      <c r="B2282" s="297" t="s">
        <v>874</v>
      </c>
      <c r="C2282" s="297"/>
      <c r="D2282" s="297"/>
      <c r="E2282" s="298"/>
      <c r="F2282" s="300" t="s">
        <v>873</v>
      </c>
      <c r="G2282" s="301" t="s">
        <v>690</v>
      </c>
      <c r="H2282" s="302">
        <f>H2283+H2288+H2298+H2303+H2308+H2318</f>
        <v>1165000</v>
      </c>
      <c r="I2282" s="302">
        <f t="shared" ref="I2282:J2282" si="1554">I2283+I2288+I2298+I2303+I2308+I2318</f>
        <v>199500</v>
      </c>
      <c r="J2282" s="302">
        <f t="shared" si="1554"/>
        <v>0</v>
      </c>
    </row>
    <row r="2283" spans="1:10" x14ac:dyDescent="0.2">
      <c r="A2283" s="335">
        <v>51302</v>
      </c>
      <c r="B2283" s="333" t="s">
        <v>874</v>
      </c>
      <c r="C2283" s="286">
        <v>43</v>
      </c>
      <c r="D2283" s="333"/>
      <c r="E2283" s="287">
        <v>31</v>
      </c>
      <c r="F2283" s="288"/>
      <c r="G2283" s="288"/>
      <c r="H2283" s="318">
        <f t="shared" ref="H2283:J2283" si="1555">H2284+H2286</f>
        <v>42000</v>
      </c>
      <c r="I2283" s="318">
        <f t="shared" si="1555"/>
        <v>16500</v>
      </c>
      <c r="J2283" s="318">
        <f t="shared" si="1555"/>
        <v>0</v>
      </c>
    </row>
    <row r="2284" spans="1:10" s="152" customFormat="1" x14ac:dyDescent="0.2">
      <c r="A2284" s="325">
        <v>51302</v>
      </c>
      <c r="B2284" s="329" t="s">
        <v>874</v>
      </c>
      <c r="C2284" s="330">
        <v>43</v>
      </c>
      <c r="D2284" s="325"/>
      <c r="E2284" s="187">
        <v>311</v>
      </c>
      <c r="F2284" s="231"/>
      <c r="G2284" s="331"/>
      <c r="H2284" s="200">
        <f t="shared" ref="H2284:J2284" si="1556">H2285</f>
        <v>36000</v>
      </c>
      <c r="I2284" s="200">
        <f t="shared" si="1556"/>
        <v>14500</v>
      </c>
      <c r="J2284" s="200">
        <f t="shared" si="1556"/>
        <v>0</v>
      </c>
    </row>
    <row r="2285" spans="1:10" s="224" customFormat="1" ht="15" x14ac:dyDescent="0.2">
      <c r="A2285" s="216">
        <v>51302</v>
      </c>
      <c r="B2285" s="214" t="s">
        <v>874</v>
      </c>
      <c r="C2285" s="215">
        <v>43</v>
      </c>
      <c r="D2285" s="216" t="s">
        <v>25</v>
      </c>
      <c r="E2285" s="188">
        <v>3111</v>
      </c>
      <c r="F2285" s="229" t="s">
        <v>19</v>
      </c>
      <c r="G2285" s="209"/>
      <c r="H2285" s="334">
        <f>37000-H2291</f>
        <v>36000</v>
      </c>
      <c r="I2285" s="334">
        <f>15000-I2291</f>
        <v>14500</v>
      </c>
      <c r="J2285" s="245">
        <v>0</v>
      </c>
    </row>
    <row r="2286" spans="1:10" s="166" customFormat="1" x14ac:dyDescent="0.2">
      <c r="A2286" s="325">
        <v>51302</v>
      </c>
      <c r="B2286" s="329" t="s">
        <v>874</v>
      </c>
      <c r="C2286" s="154">
        <v>43</v>
      </c>
      <c r="D2286" s="155"/>
      <c r="E2286" s="156">
        <v>313</v>
      </c>
      <c r="F2286" s="226"/>
      <c r="G2286" s="157"/>
      <c r="H2286" s="247">
        <f t="shared" ref="H2286:J2286" si="1557">SUM(H2287:H2287)</f>
        <v>6000</v>
      </c>
      <c r="I2286" s="247">
        <f t="shared" si="1557"/>
        <v>2000</v>
      </c>
      <c r="J2286" s="247">
        <f t="shared" si="1557"/>
        <v>0</v>
      </c>
    </row>
    <row r="2287" spans="1:10" s="152" customFormat="1" x14ac:dyDescent="0.2">
      <c r="A2287" s="216">
        <v>51302</v>
      </c>
      <c r="B2287" s="214" t="s">
        <v>874</v>
      </c>
      <c r="C2287" s="218">
        <v>43</v>
      </c>
      <c r="D2287" s="216" t="s">
        <v>25</v>
      </c>
      <c r="E2287" s="220">
        <v>3132</v>
      </c>
      <c r="F2287" s="230" t="s">
        <v>280</v>
      </c>
      <c r="G2287" s="221"/>
      <c r="H2287" s="223">
        <v>6000</v>
      </c>
      <c r="I2287" s="245">
        <v>2000</v>
      </c>
      <c r="J2287" s="245">
        <v>0</v>
      </c>
    </row>
    <row r="2288" spans="1:10" s="224" customFormat="1" x14ac:dyDescent="0.2">
      <c r="A2288" s="390">
        <v>51302</v>
      </c>
      <c r="B2288" s="303" t="s">
        <v>874</v>
      </c>
      <c r="C2288" s="286">
        <v>43</v>
      </c>
      <c r="D2288" s="286"/>
      <c r="E2288" s="287">
        <v>32</v>
      </c>
      <c r="F2288" s="288"/>
      <c r="G2288" s="289"/>
      <c r="H2288" s="290">
        <f>H2289+H2292+H2295</f>
        <v>28000</v>
      </c>
      <c r="I2288" s="290">
        <f t="shared" ref="I2288:J2288" si="1558">I2289+I2292+I2295</f>
        <v>13000</v>
      </c>
      <c r="J2288" s="290">
        <f t="shared" si="1558"/>
        <v>0</v>
      </c>
    </row>
    <row r="2289" spans="1:10" s="224" customFormat="1" x14ac:dyDescent="0.2">
      <c r="A2289" s="325">
        <v>51302</v>
      </c>
      <c r="B2289" s="329" t="s">
        <v>874</v>
      </c>
      <c r="C2289" s="154">
        <v>43</v>
      </c>
      <c r="D2289" s="155"/>
      <c r="E2289" s="156">
        <v>321</v>
      </c>
      <c r="F2289" s="226"/>
      <c r="G2289" s="157"/>
      <c r="H2289" s="247">
        <f t="shared" ref="H2289" si="1559">SUM(H2290:H2291)</f>
        <v>3800</v>
      </c>
      <c r="I2289" s="247">
        <f t="shared" ref="I2289:J2289" si="1560">SUM(I2290:I2291)</f>
        <v>2300</v>
      </c>
      <c r="J2289" s="247">
        <f t="shared" si="1560"/>
        <v>0</v>
      </c>
    </row>
    <row r="2290" spans="1:10" s="167" customFormat="1" x14ac:dyDescent="0.2">
      <c r="A2290" s="216">
        <v>51302</v>
      </c>
      <c r="B2290" s="214" t="s">
        <v>874</v>
      </c>
      <c r="C2290" s="218">
        <v>43</v>
      </c>
      <c r="D2290" s="216" t="s">
        <v>25</v>
      </c>
      <c r="E2290" s="220">
        <v>3211</v>
      </c>
      <c r="F2290" s="230" t="s">
        <v>110</v>
      </c>
      <c r="G2290" s="221"/>
      <c r="H2290" s="223">
        <f>3000-H2294</f>
        <v>2800</v>
      </c>
      <c r="I2290" s="245">
        <f>2000-I2294</f>
        <v>1800</v>
      </c>
      <c r="J2290" s="245">
        <v>0</v>
      </c>
    </row>
    <row r="2291" spans="1:10" s="224" customFormat="1" ht="30" x14ac:dyDescent="0.2">
      <c r="A2291" s="216">
        <v>51302</v>
      </c>
      <c r="B2291" s="214" t="s">
        <v>874</v>
      </c>
      <c r="C2291" s="218">
        <v>43</v>
      </c>
      <c r="D2291" s="216" t="s">
        <v>25</v>
      </c>
      <c r="E2291" s="220">
        <v>3212</v>
      </c>
      <c r="F2291" s="230" t="s">
        <v>111</v>
      </c>
      <c r="G2291" s="221"/>
      <c r="H2291" s="223">
        <v>1000</v>
      </c>
      <c r="I2291" s="245">
        <v>500</v>
      </c>
      <c r="J2291" s="245">
        <v>0</v>
      </c>
    </row>
    <row r="2292" spans="1:10" s="224" customFormat="1" x14ac:dyDescent="0.2">
      <c r="A2292" s="325">
        <v>51302</v>
      </c>
      <c r="B2292" s="329" t="s">
        <v>874</v>
      </c>
      <c r="C2292" s="154">
        <v>43</v>
      </c>
      <c r="D2292" s="155"/>
      <c r="E2292" s="156">
        <v>322</v>
      </c>
      <c r="F2292" s="226"/>
      <c r="G2292" s="157"/>
      <c r="H2292" s="247">
        <f t="shared" ref="H2292" si="1561">SUM(H2293:H2294)</f>
        <v>5200</v>
      </c>
      <c r="I2292" s="247">
        <f>SUM(I2293:I2294)</f>
        <v>2700</v>
      </c>
      <c r="J2292" s="247">
        <f>SUM(J2293:J2294)</f>
        <v>0</v>
      </c>
    </row>
    <row r="2293" spans="1:10" s="167" customFormat="1" x14ac:dyDescent="0.2">
      <c r="A2293" s="216">
        <v>51302</v>
      </c>
      <c r="B2293" s="214" t="s">
        <v>874</v>
      </c>
      <c r="C2293" s="218">
        <v>43</v>
      </c>
      <c r="D2293" s="216" t="s">
        <v>25</v>
      </c>
      <c r="E2293" s="220">
        <v>3221</v>
      </c>
      <c r="F2293" s="230" t="s">
        <v>146</v>
      </c>
      <c r="G2293" s="221"/>
      <c r="H2293" s="223">
        <v>5000</v>
      </c>
      <c r="I2293" s="245">
        <v>2500</v>
      </c>
      <c r="J2293" s="245">
        <v>0</v>
      </c>
    </row>
    <row r="2294" spans="1:10" s="224" customFormat="1" ht="15" x14ac:dyDescent="0.2">
      <c r="A2294" s="216">
        <v>51302</v>
      </c>
      <c r="B2294" s="214" t="s">
        <v>874</v>
      </c>
      <c r="C2294" s="218">
        <v>43</v>
      </c>
      <c r="D2294" s="216" t="s">
        <v>25</v>
      </c>
      <c r="E2294" s="220">
        <v>3223</v>
      </c>
      <c r="F2294" s="230" t="s">
        <v>115</v>
      </c>
      <c r="G2294" s="221"/>
      <c r="H2294" s="223">
        <v>200</v>
      </c>
      <c r="I2294" s="245">
        <v>200</v>
      </c>
      <c r="J2294" s="245">
        <v>0</v>
      </c>
    </row>
    <row r="2295" spans="1:10" s="224" customFormat="1" x14ac:dyDescent="0.2">
      <c r="A2295" s="325">
        <v>51302</v>
      </c>
      <c r="B2295" s="329" t="s">
        <v>874</v>
      </c>
      <c r="C2295" s="154">
        <v>43</v>
      </c>
      <c r="D2295" s="155"/>
      <c r="E2295" s="156">
        <v>323</v>
      </c>
      <c r="F2295" s="226"/>
      <c r="G2295" s="157"/>
      <c r="H2295" s="247">
        <f t="shared" ref="H2295:J2295" si="1562">SUM(H2296:H2297)</f>
        <v>19000</v>
      </c>
      <c r="I2295" s="247">
        <f t="shared" si="1562"/>
        <v>8000</v>
      </c>
      <c r="J2295" s="247">
        <f t="shared" si="1562"/>
        <v>0</v>
      </c>
    </row>
    <row r="2296" spans="1:10" s="167" customFormat="1" x14ac:dyDescent="0.2">
      <c r="A2296" s="216">
        <v>51302</v>
      </c>
      <c r="B2296" s="214" t="s">
        <v>874</v>
      </c>
      <c r="C2296" s="218">
        <v>43</v>
      </c>
      <c r="D2296" s="216" t="s">
        <v>25</v>
      </c>
      <c r="E2296" s="220">
        <v>3233</v>
      </c>
      <c r="F2296" s="230" t="s">
        <v>119</v>
      </c>
      <c r="G2296" s="347"/>
      <c r="H2296" s="345">
        <v>3000</v>
      </c>
      <c r="I2296" s="245">
        <v>3000</v>
      </c>
      <c r="J2296" s="245">
        <v>0</v>
      </c>
    </row>
    <row r="2297" spans="1:10" s="167" customFormat="1" x14ac:dyDescent="0.2">
      <c r="A2297" s="216">
        <v>51302</v>
      </c>
      <c r="B2297" s="214" t="s">
        <v>874</v>
      </c>
      <c r="C2297" s="218">
        <v>43</v>
      </c>
      <c r="D2297" s="216" t="s">
        <v>25</v>
      </c>
      <c r="E2297" s="220">
        <v>3239</v>
      </c>
      <c r="F2297" s="230" t="s">
        <v>41</v>
      </c>
      <c r="G2297" s="348"/>
      <c r="H2297" s="223">
        <v>16000</v>
      </c>
      <c r="I2297" s="245">
        <v>5000</v>
      </c>
      <c r="J2297" s="245">
        <v>0</v>
      </c>
    </row>
    <row r="2298" spans="1:10" s="244" customFormat="1" x14ac:dyDescent="0.2">
      <c r="A2298" s="335">
        <v>51302</v>
      </c>
      <c r="B2298" s="286" t="s">
        <v>874</v>
      </c>
      <c r="C2298" s="286">
        <v>43</v>
      </c>
      <c r="D2298" s="286"/>
      <c r="E2298" s="287">
        <v>42</v>
      </c>
      <c r="F2298" s="288"/>
      <c r="G2298" s="289"/>
      <c r="H2298" s="290">
        <f>+H2299+H2301</f>
        <v>110000</v>
      </c>
      <c r="I2298" s="290">
        <f t="shared" ref="I2298:J2298" si="1563">+I2299+I2301</f>
        <v>0</v>
      </c>
      <c r="J2298" s="290">
        <f t="shared" si="1563"/>
        <v>0</v>
      </c>
    </row>
    <row r="2299" spans="1:10" s="167" customFormat="1" x14ac:dyDescent="0.2">
      <c r="A2299" s="325">
        <v>51302</v>
      </c>
      <c r="B2299" s="329" t="s">
        <v>874</v>
      </c>
      <c r="C2299" s="154">
        <v>43</v>
      </c>
      <c r="D2299" s="155"/>
      <c r="E2299" s="156">
        <v>422</v>
      </c>
      <c r="F2299" s="226"/>
      <c r="G2299" s="157"/>
      <c r="H2299" s="243">
        <f t="shared" ref="H2299:J2299" si="1564">SUM(H2300:H2300)</f>
        <v>77000</v>
      </c>
      <c r="I2299" s="243">
        <f t="shared" si="1564"/>
        <v>0</v>
      </c>
      <c r="J2299" s="243">
        <f t="shared" si="1564"/>
        <v>0</v>
      </c>
    </row>
    <row r="2300" spans="1:10" s="244" customFormat="1" x14ac:dyDescent="0.2">
      <c r="A2300" s="216">
        <v>51302</v>
      </c>
      <c r="B2300" s="214" t="s">
        <v>874</v>
      </c>
      <c r="C2300" s="218">
        <v>43</v>
      </c>
      <c r="D2300" s="216" t="s">
        <v>25</v>
      </c>
      <c r="E2300" s="220">
        <v>4227</v>
      </c>
      <c r="F2300" s="230" t="s">
        <v>132</v>
      </c>
      <c r="G2300" s="221"/>
      <c r="H2300" s="245">
        <f>110000-H2302</f>
        <v>77000</v>
      </c>
      <c r="I2300" s="245">
        <v>0</v>
      </c>
      <c r="J2300" s="245">
        <v>0</v>
      </c>
    </row>
    <row r="2301" spans="1:10" x14ac:dyDescent="0.2">
      <c r="A2301" s="325">
        <v>51302</v>
      </c>
      <c r="B2301" s="329" t="s">
        <v>874</v>
      </c>
      <c r="C2301" s="154">
        <v>43</v>
      </c>
      <c r="D2301" s="155"/>
      <c r="E2301" s="156">
        <v>426</v>
      </c>
      <c r="F2301" s="226"/>
      <c r="G2301" s="157"/>
      <c r="H2301" s="243">
        <f t="shared" ref="H2301:J2301" si="1565">+H2302</f>
        <v>33000</v>
      </c>
      <c r="I2301" s="243">
        <f t="shared" si="1565"/>
        <v>0</v>
      </c>
      <c r="J2301" s="243">
        <f t="shared" si="1565"/>
        <v>0</v>
      </c>
    </row>
    <row r="2302" spans="1:10" s="152" customFormat="1" x14ac:dyDescent="0.2">
      <c r="A2302" s="216">
        <v>51302</v>
      </c>
      <c r="B2302" s="214" t="s">
        <v>874</v>
      </c>
      <c r="C2302" s="218">
        <v>43</v>
      </c>
      <c r="D2302" s="216" t="s">
        <v>25</v>
      </c>
      <c r="E2302" s="220">
        <v>4262</v>
      </c>
      <c r="F2302" s="230" t="s">
        <v>135</v>
      </c>
      <c r="G2302" s="221"/>
      <c r="H2302" s="245">
        <v>33000</v>
      </c>
      <c r="I2302" s="245">
        <v>0</v>
      </c>
      <c r="J2302" s="245">
        <v>0</v>
      </c>
    </row>
    <row r="2303" spans="1:10" x14ac:dyDescent="0.2">
      <c r="A2303" s="335">
        <v>51302</v>
      </c>
      <c r="B2303" s="333" t="s">
        <v>874</v>
      </c>
      <c r="C2303" s="286">
        <v>559</v>
      </c>
      <c r="D2303" s="333"/>
      <c r="E2303" s="287">
        <v>31</v>
      </c>
      <c r="F2303" s="288"/>
      <c r="G2303" s="288"/>
      <c r="H2303" s="318">
        <f t="shared" ref="H2303:J2303" si="1566">H2304+H2306</f>
        <v>204000</v>
      </c>
      <c r="I2303" s="318">
        <f t="shared" si="1566"/>
        <v>100000</v>
      </c>
      <c r="J2303" s="318">
        <f t="shared" si="1566"/>
        <v>0</v>
      </c>
    </row>
    <row r="2304" spans="1:10" s="152" customFormat="1" x14ac:dyDescent="0.2">
      <c r="A2304" s="325">
        <v>51302</v>
      </c>
      <c r="B2304" s="329" t="s">
        <v>874</v>
      </c>
      <c r="C2304" s="330">
        <v>559</v>
      </c>
      <c r="D2304" s="325"/>
      <c r="E2304" s="187">
        <v>311</v>
      </c>
      <c r="F2304" s="231"/>
      <c r="G2304" s="331"/>
      <c r="H2304" s="200">
        <f t="shared" ref="H2304:J2304" si="1567">H2305</f>
        <v>170000</v>
      </c>
      <c r="I2304" s="200">
        <f t="shared" si="1567"/>
        <v>87000</v>
      </c>
      <c r="J2304" s="200">
        <f t="shared" si="1567"/>
        <v>0</v>
      </c>
    </row>
    <row r="2305" spans="1:10" s="224" customFormat="1" ht="15" x14ac:dyDescent="0.2">
      <c r="A2305" s="216">
        <v>51302</v>
      </c>
      <c r="B2305" s="214" t="s">
        <v>874</v>
      </c>
      <c r="C2305" s="215">
        <v>559</v>
      </c>
      <c r="D2305" s="216" t="s">
        <v>25</v>
      </c>
      <c r="E2305" s="188">
        <v>3111</v>
      </c>
      <c r="F2305" s="229" t="s">
        <v>19</v>
      </c>
      <c r="G2305" s="209"/>
      <c r="H2305" s="334">
        <f>175000-H2311</f>
        <v>170000</v>
      </c>
      <c r="I2305" s="334">
        <f>90000-I2311</f>
        <v>87000</v>
      </c>
      <c r="J2305" s="245">
        <v>0</v>
      </c>
    </row>
    <row r="2306" spans="1:10" s="166" customFormat="1" x14ac:dyDescent="0.2">
      <c r="A2306" s="325">
        <v>51302</v>
      </c>
      <c r="B2306" s="329" t="s">
        <v>874</v>
      </c>
      <c r="C2306" s="154">
        <v>559</v>
      </c>
      <c r="D2306" s="155"/>
      <c r="E2306" s="156">
        <v>313</v>
      </c>
      <c r="F2306" s="226"/>
      <c r="G2306" s="157"/>
      <c r="H2306" s="247">
        <f t="shared" ref="H2306:J2306" si="1568">SUM(H2307:H2307)</f>
        <v>34000</v>
      </c>
      <c r="I2306" s="247">
        <f t="shared" si="1568"/>
        <v>13000</v>
      </c>
      <c r="J2306" s="247">
        <f t="shared" si="1568"/>
        <v>0</v>
      </c>
    </row>
    <row r="2307" spans="1:10" s="152" customFormat="1" x14ac:dyDescent="0.2">
      <c r="A2307" s="216">
        <v>51302</v>
      </c>
      <c r="B2307" s="214" t="s">
        <v>874</v>
      </c>
      <c r="C2307" s="218">
        <v>559</v>
      </c>
      <c r="D2307" s="216" t="s">
        <v>25</v>
      </c>
      <c r="E2307" s="220">
        <v>3132</v>
      </c>
      <c r="F2307" s="230" t="s">
        <v>280</v>
      </c>
      <c r="G2307" s="221"/>
      <c r="H2307" s="223">
        <v>34000</v>
      </c>
      <c r="I2307" s="245">
        <v>13000</v>
      </c>
      <c r="J2307" s="245">
        <v>0</v>
      </c>
    </row>
    <row r="2308" spans="1:10" s="224" customFormat="1" x14ac:dyDescent="0.2">
      <c r="A2308" s="390">
        <v>51302</v>
      </c>
      <c r="B2308" s="303" t="s">
        <v>874</v>
      </c>
      <c r="C2308" s="286">
        <v>559</v>
      </c>
      <c r="D2308" s="286"/>
      <c r="E2308" s="287">
        <v>32</v>
      </c>
      <c r="F2308" s="288"/>
      <c r="G2308" s="289"/>
      <c r="H2308" s="290">
        <f>H2309+H2312+H2315</f>
        <v>157000</v>
      </c>
      <c r="I2308" s="290">
        <f t="shared" ref="I2308:J2308" si="1569">I2309+I2312+I2315</f>
        <v>70000</v>
      </c>
      <c r="J2308" s="290">
        <f t="shared" si="1569"/>
        <v>0</v>
      </c>
    </row>
    <row r="2309" spans="1:10" s="224" customFormat="1" x14ac:dyDescent="0.2">
      <c r="A2309" s="325">
        <v>51302</v>
      </c>
      <c r="B2309" s="329" t="s">
        <v>874</v>
      </c>
      <c r="C2309" s="154">
        <v>559</v>
      </c>
      <c r="D2309" s="155"/>
      <c r="E2309" s="156">
        <v>321</v>
      </c>
      <c r="F2309" s="226"/>
      <c r="G2309" s="157"/>
      <c r="H2309" s="247">
        <f t="shared" ref="H2309:J2309" si="1570">SUM(H2310:H2311)</f>
        <v>23000</v>
      </c>
      <c r="I2309" s="247">
        <f t="shared" si="1570"/>
        <v>15000</v>
      </c>
      <c r="J2309" s="247">
        <f t="shared" si="1570"/>
        <v>0</v>
      </c>
    </row>
    <row r="2310" spans="1:10" s="167" customFormat="1" x14ac:dyDescent="0.2">
      <c r="A2310" s="216">
        <v>51302</v>
      </c>
      <c r="B2310" s="214" t="s">
        <v>874</v>
      </c>
      <c r="C2310" s="218">
        <v>559</v>
      </c>
      <c r="D2310" s="216" t="s">
        <v>25</v>
      </c>
      <c r="E2310" s="220">
        <v>3211</v>
      </c>
      <c r="F2310" s="230" t="s">
        <v>110</v>
      </c>
      <c r="G2310" s="221"/>
      <c r="H2310" s="223">
        <f>19000-H2314</f>
        <v>18000</v>
      </c>
      <c r="I2310" s="245">
        <f>13000-I2314</f>
        <v>12000</v>
      </c>
      <c r="J2310" s="245">
        <v>0</v>
      </c>
    </row>
    <row r="2311" spans="1:10" s="224" customFormat="1" ht="30" x14ac:dyDescent="0.2">
      <c r="A2311" s="216">
        <v>51302</v>
      </c>
      <c r="B2311" s="214" t="s">
        <v>874</v>
      </c>
      <c r="C2311" s="218">
        <v>559</v>
      </c>
      <c r="D2311" s="216" t="s">
        <v>25</v>
      </c>
      <c r="E2311" s="220">
        <v>3212</v>
      </c>
      <c r="F2311" s="230" t="s">
        <v>111</v>
      </c>
      <c r="G2311" s="221"/>
      <c r="H2311" s="223">
        <v>5000</v>
      </c>
      <c r="I2311" s="245">
        <v>3000</v>
      </c>
      <c r="J2311" s="245">
        <v>0</v>
      </c>
    </row>
    <row r="2312" spans="1:10" s="224" customFormat="1" x14ac:dyDescent="0.2">
      <c r="A2312" s="325">
        <v>51302</v>
      </c>
      <c r="B2312" s="329" t="s">
        <v>874</v>
      </c>
      <c r="C2312" s="154">
        <v>559</v>
      </c>
      <c r="D2312" s="155"/>
      <c r="E2312" s="156">
        <v>322</v>
      </c>
      <c r="F2312" s="226"/>
      <c r="G2312" s="157"/>
      <c r="H2312" s="247">
        <f t="shared" ref="H2312" si="1571">SUM(H2313:H2314)</f>
        <v>32000</v>
      </c>
      <c r="I2312" s="247">
        <f>SUM(I2313:I2314)</f>
        <v>13000</v>
      </c>
      <c r="J2312" s="247">
        <f>SUM(J2313:J2314)</f>
        <v>0</v>
      </c>
    </row>
    <row r="2313" spans="1:10" s="167" customFormat="1" x14ac:dyDescent="0.2">
      <c r="A2313" s="216">
        <v>51302</v>
      </c>
      <c r="B2313" s="214" t="s">
        <v>874</v>
      </c>
      <c r="C2313" s="218">
        <v>559</v>
      </c>
      <c r="D2313" s="216" t="s">
        <v>25</v>
      </c>
      <c r="E2313" s="220">
        <v>3221</v>
      </c>
      <c r="F2313" s="230" t="s">
        <v>146</v>
      </c>
      <c r="G2313" s="221"/>
      <c r="H2313" s="223">
        <v>31000</v>
      </c>
      <c r="I2313" s="245">
        <v>12000</v>
      </c>
      <c r="J2313" s="245">
        <v>0</v>
      </c>
    </row>
    <row r="2314" spans="1:10" s="224" customFormat="1" ht="15" x14ac:dyDescent="0.2">
      <c r="A2314" s="216">
        <v>51302</v>
      </c>
      <c r="B2314" s="214" t="s">
        <v>874</v>
      </c>
      <c r="C2314" s="218">
        <v>559</v>
      </c>
      <c r="D2314" s="216" t="s">
        <v>25</v>
      </c>
      <c r="E2314" s="220">
        <v>3223</v>
      </c>
      <c r="F2314" s="230" t="s">
        <v>115</v>
      </c>
      <c r="G2314" s="221"/>
      <c r="H2314" s="223">
        <v>1000</v>
      </c>
      <c r="I2314" s="245">
        <v>1000</v>
      </c>
      <c r="J2314" s="245">
        <v>0</v>
      </c>
    </row>
    <row r="2315" spans="1:10" s="224" customFormat="1" x14ac:dyDescent="0.2">
      <c r="A2315" s="325">
        <v>51302</v>
      </c>
      <c r="B2315" s="329" t="s">
        <v>874</v>
      </c>
      <c r="C2315" s="154">
        <v>559</v>
      </c>
      <c r="D2315" s="155"/>
      <c r="E2315" s="156">
        <v>323</v>
      </c>
      <c r="F2315" s="226"/>
      <c r="G2315" s="157"/>
      <c r="H2315" s="247">
        <f t="shared" ref="H2315:J2315" si="1572">SUM(H2316:H2317)</f>
        <v>102000</v>
      </c>
      <c r="I2315" s="247">
        <f t="shared" si="1572"/>
        <v>42000</v>
      </c>
      <c r="J2315" s="247">
        <f t="shared" si="1572"/>
        <v>0</v>
      </c>
    </row>
    <row r="2316" spans="1:10" s="167" customFormat="1" x14ac:dyDescent="0.2">
      <c r="A2316" s="216">
        <v>51302</v>
      </c>
      <c r="B2316" s="214" t="s">
        <v>874</v>
      </c>
      <c r="C2316" s="218">
        <v>559</v>
      </c>
      <c r="D2316" s="216" t="s">
        <v>25</v>
      </c>
      <c r="E2316" s="220">
        <v>3233</v>
      </c>
      <c r="F2316" s="230" t="s">
        <v>119</v>
      </c>
      <c r="G2316" s="347"/>
      <c r="H2316" s="345">
        <v>12000</v>
      </c>
      <c r="I2316" s="245">
        <v>12000</v>
      </c>
      <c r="J2316" s="245">
        <v>0</v>
      </c>
    </row>
    <row r="2317" spans="1:10" s="167" customFormat="1" x14ac:dyDescent="0.2">
      <c r="A2317" s="216">
        <v>51302</v>
      </c>
      <c r="B2317" s="214" t="s">
        <v>874</v>
      </c>
      <c r="C2317" s="218">
        <v>559</v>
      </c>
      <c r="D2317" s="216" t="s">
        <v>25</v>
      </c>
      <c r="E2317" s="220">
        <v>3239</v>
      </c>
      <c r="F2317" s="230" t="s">
        <v>41</v>
      </c>
      <c r="G2317" s="348"/>
      <c r="H2317" s="223">
        <v>90000</v>
      </c>
      <c r="I2317" s="245">
        <v>30000</v>
      </c>
      <c r="J2317" s="245">
        <v>0</v>
      </c>
    </row>
    <row r="2318" spans="1:10" s="244" customFormat="1" x14ac:dyDescent="0.2">
      <c r="A2318" s="390">
        <v>51302</v>
      </c>
      <c r="B2318" s="303" t="s">
        <v>874</v>
      </c>
      <c r="C2318" s="286">
        <v>559</v>
      </c>
      <c r="D2318" s="286"/>
      <c r="E2318" s="287">
        <v>42</v>
      </c>
      <c r="F2318" s="288"/>
      <c r="G2318" s="289"/>
      <c r="H2318" s="290">
        <f t="shared" ref="H2318:J2318" si="1573">+H2319+H2321</f>
        <v>624000</v>
      </c>
      <c r="I2318" s="290">
        <f t="shared" si="1573"/>
        <v>0</v>
      </c>
      <c r="J2318" s="290">
        <f t="shared" si="1573"/>
        <v>0</v>
      </c>
    </row>
    <row r="2319" spans="1:10" s="167" customFormat="1" x14ac:dyDescent="0.2">
      <c r="A2319" s="325">
        <v>51302</v>
      </c>
      <c r="B2319" s="329" t="s">
        <v>874</v>
      </c>
      <c r="C2319" s="154">
        <v>559</v>
      </c>
      <c r="D2319" s="155"/>
      <c r="E2319" s="156">
        <v>422</v>
      </c>
      <c r="F2319" s="226"/>
      <c r="G2319" s="157"/>
      <c r="H2319" s="243">
        <f t="shared" ref="H2319:J2319" si="1574">SUM(H2320:H2320)</f>
        <v>444000</v>
      </c>
      <c r="I2319" s="243">
        <f t="shared" si="1574"/>
        <v>0</v>
      </c>
      <c r="J2319" s="243">
        <f t="shared" si="1574"/>
        <v>0</v>
      </c>
    </row>
    <row r="2320" spans="1:10" s="244" customFormat="1" x14ac:dyDescent="0.2">
      <c r="A2320" s="216">
        <v>51302</v>
      </c>
      <c r="B2320" s="214" t="s">
        <v>874</v>
      </c>
      <c r="C2320" s="218">
        <v>559</v>
      </c>
      <c r="D2320" s="216" t="s">
        <v>25</v>
      </c>
      <c r="E2320" s="220">
        <v>4227</v>
      </c>
      <c r="F2320" s="230" t="s">
        <v>132</v>
      </c>
      <c r="G2320" s="221"/>
      <c r="H2320" s="245">
        <f>624000-H2322</f>
        <v>444000</v>
      </c>
      <c r="I2320" s="245">
        <v>0</v>
      </c>
      <c r="J2320" s="245">
        <v>0</v>
      </c>
    </row>
    <row r="2321" spans="1:10" s="152" customFormat="1" x14ac:dyDescent="0.2">
      <c r="A2321" s="325">
        <v>51302</v>
      </c>
      <c r="B2321" s="329" t="s">
        <v>874</v>
      </c>
      <c r="C2321" s="154">
        <v>559</v>
      </c>
      <c r="D2321" s="155"/>
      <c r="E2321" s="156">
        <v>426</v>
      </c>
      <c r="F2321" s="226"/>
      <c r="G2321" s="157"/>
      <c r="H2321" s="243">
        <f t="shared" ref="H2321:J2321" si="1575">+H2322</f>
        <v>180000</v>
      </c>
      <c r="I2321" s="243">
        <f t="shared" si="1575"/>
        <v>0</v>
      </c>
      <c r="J2321" s="243">
        <f t="shared" si="1575"/>
        <v>0</v>
      </c>
    </row>
    <row r="2322" spans="1:10" ht="15" x14ac:dyDescent="0.2">
      <c r="A2322" s="216">
        <v>51302</v>
      </c>
      <c r="B2322" s="214" t="s">
        <v>874</v>
      </c>
      <c r="C2322" s="218">
        <v>559</v>
      </c>
      <c r="D2322" s="216" t="s">
        <v>25</v>
      </c>
      <c r="E2322" s="220">
        <v>4262</v>
      </c>
      <c r="F2322" s="230" t="s">
        <v>135</v>
      </c>
      <c r="G2322" s="221"/>
      <c r="H2322" s="245">
        <v>180000</v>
      </c>
      <c r="I2322" s="245">
        <v>0</v>
      </c>
      <c r="J2322" s="245">
        <v>0</v>
      </c>
    </row>
    <row r="2323" spans="1:10" s="152" customFormat="1" ht="67.5" x14ac:dyDescent="0.2">
      <c r="A2323" s="391">
        <v>51302</v>
      </c>
      <c r="B2323" s="297" t="s">
        <v>876</v>
      </c>
      <c r="C2323" s="297"/>
      <c r="D2323" s="297"/>
      <c r="E2323" s="298"/>
      <c r="F2323" s="300" t="s">
        <v>875</v>
      </c>
      <c r="G2323" s="301" t="s">
        <v>690</v>
      </c>
      <c r="H2323" s="302">
        <f>H2324+H2329+H2339+H2344+H2349+H2359</f>
        <v>1009000</v>
      </c>
      <c r="I2323" s="302">
        <f t="shared" ref="I2323:J2323" si="1576">I2324+I2329+I2339+I2344+I2349+I2359</f>
        <v>711000</v>
      </c>
      <c r="J2323" s="302">
        <f t="shared" si="1576"/>
        <v>0</v>
      </c>
    </row>
    <row r="2324" spans="1:10" x14ac:dyDescent="0.2">
      <c r="A2324" s="335">
        <v>51302</v>
      </c>
      <c r="B2324" s="333" t="s">
        <v>876</v>
      </c>
      <c r="C2324" s="286">
        <v>43</v>
      </c>
      <c r="D2324" s="333"/>
      <c r="E2324" s="287">
        <v>31</v>
      </c>
      <c r="F2324" s="288"/>
      <c r="G2324" s="288"/>
      <c r="H2324" s="318">
        <f t="shared" ref="H2324" si="1577">H2325+H2327</f>
        <v>49000</v>
      </c>
      <c r="I2324" s="318">
        <f t="shared" ref="I2324:J2324" si="1578">I2325+I2327</f>
        <v>67500</v>
      </c>
      <c r="J2324" s="318">
        <f t="shared" si="1578"/>
        <v>0</v>
      </c>
    </row>
    <row r="2325" spans="1:10" s="152" customFormat="1" x14ac:dyDescent="0.2">
      <c r="A2325" s="325">
        <v>51302</v>
      </c>
      <c r="B2325" s="329" t="s">
        <v>876</v>
      </c>
      <c r="C2325" s="330">
        <v>43</v>
      </c>
      <c r="D2325" s="325"/>
      <c r="E2325" s="187">
        <v>311</v>
      </c>
      <c r="F2325" s="231"/>
      <c r="G2325" s="331"/>
      <c r="H2325" s="200">
        <f t="shared" ref="H2325:J2325" si="1579">H2326</f>
        <v>42000</v>
      </c>
      <c r="I2325" s="200">
        <f t="shared" si="1579"/>
        <v>57500</v>
      </c>
      <c r="J2325" s="200">
        <f t="shared" si="1579"/>
        <v>0</v>
      </c>
    </row>
    <row r="2326" spans="1:10" s="224" customFormat="1" ht="15" x14ac:dyDescent="0.2">
      <c r="A2326" s="216">
        <v>51302</v>
      </c>
      <c r="B2326" s="214" t="s">
        <v>876</v>
      </c>
      <c r="C2326" s="215">
        <v>43</v>
      </c>
      <c r="D2326" s="216" t="s">
        <v>25</v>
      </c>
      <c r="E2326" s="188">
        <v>3111</v>
      </c>
      <c r="F2326" s="229" t="s">
        <v>19</v>
      </c>
      <c r="G2326" s="209"/>
      <c r="H2326" s="334">
        <f>43000-H2332</f>
        <v>42000</v>
      </c>
      <c r="I2326" s="334">
        <f>58000-I2332</f>
        <v>57500</v>
      </c>
      <c r="J2326" s="245">
        <v>0</v>
      </c>
    </row>
    <row r="2327" spans="1:10" s="166" customFormat="1" x14ac:dyDescent="0.2">
      <c r="A2327" s="325">
        <v>51302</v>
      </c>
      <c r="B2327" s="329" t="s">
        <v>876</v>
      </c>
      <c r="C2327" s="154">
        <v>43</v>
      </c>
      <c r="D2327" s="155"/>
      <c r="E2327" s="156">
        <v>313</v>
      </c>
      <c r="F2327" s="226"/>
      <c r="G2327" s="157"/>
      <c r="H2327" s="247">
        <f t="shared" ref="H2327:J2327" si="1580">SUM(H2328:H2328)</f>
        <v>7000</v>
      </c>
      <c r="I2327" s="247">
        <f t="shared" si="1580"/>
        <v>10000</v>
      </c>
      <c r="J2327" s="247">
        <f t="shared" si="1580"/>
        <v>0</v>
      </c>
    </row>
    <row r="2328" spans="1:10" s="152" customFormat="1" x14ac:dyDescent="0.2">
      <c r="A2328" s="216">
        <v>51302</v>
      </c>
      <c r="B2328" s="214" t="s">
        <v>876</v>
      </c>
      <c r="C2328" s="218">
        <v>43</v>
      </c>
      <c r="D2328" s="216" t="s">
        <v>25</v>
      </c>
      <c r="E2328" s="220">
        <v>3132</v>
      </c>
      <c r="F2328" s="230" t="s">
        <v>280</v>
      </c>
      <c r="G2328" s="221"/>
      <c r="H2328" s="223">
        <v>7000</v>
      </c>
      <c r="I2328" s="245">
        <v>10000</v>
      </c>
      <c r="J2328" s="245">
        <v>0</v>
      </c>
    </row>
    <row r="2329" spans="1:10" s="224" customFormat="1" x14ac:dyDescent="0.2">
      <c r="A2329" s="390">
        <v>51302</v>
      </c>
      <c r="B2329" s="303" t="s">
        <v>876</v>
      </c>
      <c r="C2329" s="286">
        <v>43</v>
      </c>
      <c r="D2329" s="286"/>
      <c r="E2329" s="287">
        <v>32</v>
      </c>
      <c r="F2329" s="288"/>
      <c r="G2329" s="289"/>
      <c r="H2329" s="290">
        <f>H2330+H2333+H2336</f>
        <v>53000</v>
      </c>
      <c r="I2329" s="290">
        <f t="shared" ref="I2329:J2329" si="1581">I2330+I2333+I2336</f>
        <v>40500</v>
      </c>
      <c r="J2329" s="290">
        <f t="shared" si="1581"/>
        <v>0</v>
      </c>
    </row>
    <row r="2330" spans="1:10" s="224" customFormat="1" x14ac:dyDescent="0.2">
      <c r="A2330" s="325">
        <v>51302</v>
      </c>
      <c r="B2330" s="329" t="s">
        <v>876</v>
      </c>
      <c r="C2330" s="154">
        <v>43</v>
      </c>
      <c r="D2330" s="155"/>
      <c r="E2330" s="156">
        <v>321</v>
      </c>
      <c r="F2330" s="226"/>
      <c r="G2330" s="157"/>
      <c r="H2330" s="247">
        <f t="shared" ref="H2330:J2330" si="1582">SUM(H2331:H2332)</f>
        <v>6800</v>
      </c>
      <c r="I2330" s="247">
        <f t="shared" si="1582"/>
        <v>13300</v>
      </c>
      <c r="J2330" s="247">
        <f t="shared" si="1582"/>
        <v>0</v>
      </c>
    </row>
    <row r="2331" spans="1:10" s="167" customFormat="1" x14ac:dyDescent="0.2">
      <c r="A2331" s="216">
        <v>51302</v>
      </c>
      <c r="B2331" s="214" t="s">
        <v>876</v>
      </c>
      <c r="C2331" s="218">
        <v>43</v>
      </c>
      <c r="D2331" s="216" t="s">
        <v>25</v>
      </c>
      <c r="E2331" s="220">
        <v>3211</v>
      </c>
      <c r="F2331" s="230" t="s">
        <v>110</v>
      </c>
      <c r="G2331" s="221"/>
      <c r="H2331" s="223">
        <f>6000-H2335</f>
        <v>5800</v>
      </c>
      <c r="I2331" s="245">
        <f>13000-I2335</f>
        <v>12800</v>
      </c>
      <c r="J2331" s="245">
        <v>0</v>
      </c>
    </row>
    <row r="2332" spans="1:10" s="224" customFormat="1" ht="30" x14ac:dyDescent="0.2">
      <c r="A2332" s="216">
        <v>51302</v>
      </c>
      <c r="B2332" s="214" t="s">
        <v>876</v>
      </c>
      <c r="C2332" s="218">
        <v>43</v>
      </c>
      <c r="D2332" s="216" t="s">
        <v>25</v>
      </c>
      <c r="E2332" s="220">
        <v>3212</v>
      </c>
      <c r="F2332" s="230" t="s">
        <v>111</v>
      </c>
      <c r="G2332" s="221"/>
      <c r="H2332" s="223">
        <v>1000</v>
      </c>
      <c r="I2332" s="245">
        <v>500</v>
      </c>
      <c r="J2332" s="245">
        <v>0</v>
      </c>
    </row>
    <row r="2333" spans="1:10" s="224" customFormat="1" x14ac:dyDescent="0.2">
      <c r="A2333" s="325">
        <v>51302</v>
      </c>
      <c r="B2333" s="329" t="s">
        <v>876</v>
      </c>
      <c r="C2333" s="154">
        <v>43</v>
      </c>
      <c r="D2333" s="155"/>
      <c r="E2333" s="156">
        <v>322</v>
      </c>
      <c r="F2333" s="226"/>
      <c r="G2333" s="157"/>
      <c r="H2333" s="247">
        <f t="shared" ref="H2333:J2333" si="1583">SUM(H2334:H2335)</f>
        <v>7200</v>
      </c>
      <c r="I2333" s="247">
        <f t="shared" si="1583"/>
        <v>10200</v>
      </c>
      <c r="J2333" s="247">
        <f t="shared" si="1583"/>
        <v>0</v>
      </c>
    </row>
    <row r="2334" spans="1:10" s="167" customFormat="1" x14ac:dyDescent="0.2">
      <c r="A2334" s="216">
        <v>51302</v>
      </c>
      <c r="B2334" s="214" t="s">
        <v>876</v>
      </c>
      <c r="C2334" s="218">
        <v>43</v>
      </c>
      <c r="D2334" s="216" t="s">
        <v>25</v>
      </c>
      <c r="E2334" s="220">
        <v>3221</v>
      </c>
      <c r="F2334" s="230" t="s">
        <v>146</v>
      </c>
      <c r="G2334" s="221"/>
      <c r="H2334" s="223">
        <v>7000</v>
      </c>
      <c r="I2334" s="245">
        <v>10000</v>
      </c>
      <c r="J2334" s="245">
        <v>0</v>
      </c>
    </row>
    <row r="2335" spans="1:10" s="224" customFormat="1" ht="15" x14ac:dyDescent="0.2">
      <c r="A2335" s="216">
        <v>51302</v>
      </c>
      <c r="B2335" s="214" t="s">
        <v>876</v>
      </c>
      <c r="C2335" s="218">
        <v>43</v>
      </c>
      <c r="D2335" s="216" t="s">
        <v>25</v>
      </c>
      <c r="E2335" s="220">
        <v>3223</v>
      </c>
      <c r="F2335" s="230" t="s">
        <v>115</v>
      </c>
      <c r="G2335" s="221"/>
      <c r="H2335" s="223">
        <v>200</v>
      </c>
      <c r="I2335" s="245">
        <v>200</v>
      </c>
      <c r="J2335" s="245">
        <v>0</v>
      </c>
    </row>
    <row r="2336" spans="1:10" s="224" customFormat="1" x14ac:dyDescent="0.2">
      <c r="A2336" s="325">
        <v>51302</v>
      </c>
      <c r="B2336" s="329" t="s">
        <v>876</v>
      </c>
      <c r="C2336" s="154">
        <v>43</v>
      </c>
      <c r="D2336" s="155"/>
      <c r="E2336" s="156">
        <v>323</v>
      </c>
      <c r="F2336" s="226"/>
      <c r="G2336" s="157"/>
      <c r="H2336" s="247">
        <f t="shared" ref="H2336:J2336" si="1584">SUM(H2337:H2338)</f>
        <v>39000</v>
      </c>
      <c r="I2336" s="247">
        <f t="shared" si="1584"/>
        <v>17000</v>
      </c>
      <c r="J2336" s="247">
        <f t="shared" si="1584"/>
        <v>0</v>
      </c>
    </row>
    <row r="2337" spans="1:10" s="167" customFormat="1" x14ac:dyDescent="0.2">
      <c r="A2337" s="216">
        <v>51302</v>
      </c>
      <c r="B2337" s="214" t="s">
        <v>876</v>
      </c>
      <c r="C2337" s="218">
        <v>43</v>
      </c>
      <c r="D2337" s="216" t="s">
        <v>25</v>
      </c>
      <c r="E2337" s="220">
        <v>3233</v>
      </c>
      <c r="F2337" s="230" t="s">
        <v>119</v>
      </c>
      <c r="G2337" s="347"/>
      <c r="H2337" s="345">
        <v>3000</v>
      </c>
      <c r="I2337" s="245">
        <v>3000</v>
      </c>
      <c r="J2337" s="245">
        <v>0</v>
      </c>
    </row>
    <row r="2338" spans="1:10" s="167" customFormat="1" x14ac:dyDescent="0.2">
      <c r="A2338" s="216">
        <v>51302</v>
      </c>
      <c r="B2338" s="214" t="s">
        <v>876</v>
      </c>
      <c r="C2338" s="218">
        <v>43</v>
      </c>
      <c r="D2338" s="216" t="s">
        <v>25</v>
      </c>
      <c r="E2338" s="220">
        <v>3239</v>
      </c>
      <c r="F2338" s="230" t="s">
        <v>41</v>
      </c>
      <c r="G2338" s="348"/>
      <c r="H2338" s="223">
        <v>36000</v>
      </c>
      <c r="I2338" s="245">
        <v>14000</v>
      </c>
      <c r="J2338" s="245">
        <v>0</v>
      </c>
    </row>
    <row r="2339" spans="1:10" s="244" customFormat="1" x14ac:dyDescent="0.2">
      <c r="A2339" s="390">
        <v>51302</v>
      </c>
      <c r="B2339" s="303" t="s">
        <v>876</v>
      </c>
      <c r="C2339" s="286">
        <v>43</v>
      </c>
      <c r="D2339" s="286"/>
      <c r="E2339" s="287">
        <v>42</v>
      </c>
      <c r="F2339" s="288"/>
      <c r="G2339" s="289"/>
      <c r="H2339" s="290">
        <f>+H2340+H2342</f>
        <v>51000</v>
      </c>
      <c r="I2339" s="290">
        <f t="shared" ref="I2339:J2339" si="1585">+I2340+I2342</f>
        <v>0</v>
      </c>
      <c r="J2339" s="290">
        <f t="shared" si="1585"/>
        <v>0</v>
      </c>
    </row>
    <row r="2340" spans="1:10" s="167" customFormat="1" x14ac:dyDescent="0.2">
      <c r="A2340" s="325">
        <v>51302</v>
      </c>
      <c r="B2340" s="329" t="s">
        <v>876</v>
      </c>
      <c r="C2340" s="154">
        <v>43</v>
      </c>
      <c r="D2340" s="155"/>
      <c r="E2340" s="156">
        <v>422</v>
      </c>
      <c r="F2340" s="226"/>
      <c r="G2340" s="157"/>
      <c r="H2340" s="243">
        <f t="shared" ref="H2340:J2340" si="1586">SUM(H2341:H2341)</f>
        <v>26000</v>
      </c>
      <c r="I2340" s="243">
        <f t="shared" si="1586"/>
        <v>0</v>
      </c>
      <c r="J2340" s="243">
        <f t="shared" si="1586"/>
        <v>0</v>
      </c>
    </row>
    <row r="2341" spans="1:10" s="244" customFormat="1" x14ac:dyDescent="0.2">
      <c r="A2341" s="216">
        <v>51302</v>
      </c>
      <c r="B2341" s="214" t="s">
        <v>876</v>
      </c>
      <c r="C2341" s="218">
        <v>43</v>
      </c>
      <c r="D2341" s="216" t="s">
        <v>25</v>
      </c>
      <c r="E2341" s="220">
        <v>4227</v>
      </c>
      <c r="F2341" s="230" t="s">
        <v>132</v>
      </c>
      <c r="G2341" s="221"/>
      <c r="H2341" s="245">
        <v>26000</v>
      </c>
      <c r="I2341" s="245">
        <v>0</v>
      </c>
      <c r="J2341" s="245">
        <v>0</v>
      </c>
    </row>
    <row r="2342" spans="1:10" x14ac:dyDescent="0.2">
      <c r="A2342" s="325">
        <v>51302</v>
      </c>
      <c r="B2342" s="329" t="s">
        <v>876</v>
      </c>
      <c r="C2342" s="154">
        <v>43</v>
      </c>
      <c r="D2342" s="155"/>
      <c r="E2342" s="156">
        <v>426</v>
      </c>
      <c r="F2342" s="226"/>
      <c r="G2342" s="157"/>
      <c r="H2342" s="243">
        <f t="shared" ref="H2342:J2342" si="1587">+H2343</f>
        <v>25000</v>
      </c>
      <c r="I2342" s="243">
        <f t="shared" si="1587"/>
        <v>0</v>
      </c>
      <c r="J2342" s="243">
        <f t="shared" si="1587"/>
        <v>0</v>
      </c>
    </row>
    <row r="2343" spans="1:10" s="152" customFormat="1" x14ac:dyDescent="0.2">
      <c r="A2343" s="216">
        <v>51302</v>
      </c>
      <c r="B2343" s="214" t="s">
        <v>876</v>
      </c>
      <c r="C2343" s="218">
        <v>43</v>
      </c>
      <c r="D2343" s="216" t="s">
        <v>25</v>
      </c>
      <c r="E2343" s="220">
        <v>4262</v>
      </c>
      <c r="F2343" s="230" t="s">
        <v>135</v>
      </c>
      <c r="G2343" s="221"/>
      <c r="H2343" s="245">
        <v>25000</v>
      </c>
      <c r="I2343" s="245">
        <v>0</v>
      </c>
      <c r="J2343" s="245">
        <v>0</v>
      </c>
    </row>
    <row r="2344" spans="1:10" x14ac:dyDescent="0.2">
      <c r="A2344" s="335">
        <v>51302</v>
      </c>
      <c r="B2344" s="333" t="s">
        <v>876</v>
      </c>
      <c r="C2344" s="286">
        <v>52</v>
      </c>
      <c r="D2344" s="333"/>
      <c r="E2344" s="287">
        <v>31</v>
      </c>
      <c r="F2344" s="288"/>
      <c r="G2344" s="288"/>
      <c r="H2344" s="318">
        <f t="shared" ref="H2344:J2344" si="1588">H2345+H2347</f>
        <v>277000</v>
      </c>
      <c r="I2344" s="318">
        <f t="shared" si="1588"/>
        <v>381000</v>
      </c>
      <c r="J2344" s="318">
        <f t="shared" si="1588"/>
        <v>0</v>
      </c>
    </row>
    <row r="2345" spans="1:10" s="152" customFormat="1" x14ac:dyDescent="0.2">
      <c r="A2345" s="325">
        <v>51302</v>
      </c>
      <c r="B2345" s="329" t="s">
        <v>876</v>
      </c>
      <c r="C2345" s="330">
        <v>52</v>
      </c>
      <c r="D2345" s="325"/>
      <c r="E2345" s="187">
        <v>311</v>
      </c>
      <c r="F2345" s="231"/>
      <c r="G2345" s="331"/>
      <c r="H2345" s="200">
        <f t="shared" ref="H2345:J2345" si="1589">H2346</f>
        <v>237000</v>
      </c>
      <c r="I2345" s="200">
        <f t="shared" si="1589"/>
        <v>327000</v>
      </c>
      <c r="J2345" s="200">
        <f t="shared" si="1589"/>
        <v>0</v>
      </c>
    </row>
    <row r="2346" spans="1:10" s="224" customFormat="1" ht="15" x14ac:dyDescent="0.2">
      <c r="A2346" s="216">
        <v>51302</v>
      </c>
      <c r="B2346" s="214" t="s">
        <v>876</v>
      </c>
      <c r="C2346" s="215">
        <v>52</v>
      </c>
      <c r="D2346" s="216" t="s">
        <v>25</v>
      </c>
      <c r="E2346" s="188">
        <v>3111</v>
      </c>
      <c r="F2346" s="229" t="s">
        <v>19</v>
      </c>
      <c r="G2346" s="209"/>
      <c r="H2346" s="334">
        <f>242000-H2352</f>
        <v>237000</v>
      </c>
      <c r="I2346" s="334">
        <f>330000-I2352</f>
        <v>327000</v>
      </c>
      <c r="J2346" s="245">
        <v>0</v>
      </c>
    </row>
    <row r="2347" spans="1:10" s="166" customFormat="1" x14ac:dyDescent="0.2">
      <c r="A2347" s="325">
        <v>51302</v>
      </c>
      <c r="B2347" s="329" t="s">
        <v>876</v>
      </c>
      <c r="C2347" s="154">
        <v>52</v>
      </c>
      <c r="D2347" s="155"/>
      <c r="E2347" s="156">
        <v>313</v>
      </c>
      <c r="F2347" s="226"/>
      <c r="G2347" s="157"/>
      <c r="H2347" s="247">
        <f t="shared" ref="H2347:J2347" si="1590">SUM(H2348:H2348)</f>
        <v>40000</v>
      </c>
      <c r="I2347" s="247">
        <f t="shared" si="1590"/>
        <v>54000</v>
      </c>
      <c r="J2347" s="247">
        <f t="shared" si="1590"/>
        <v>0</v>
      </c>
    </row>
    <row r="2348" spans="1:10" s="152" customFormat="1" x14ac:dyDescent="0.2">
      <c r="A2348" s="216">
        <v>51302</v>
      </c>
      <c r="B2348" s="214" t="s">
        <v>876</v>
      </c>
      <c r="C2348" s="218">
        <v>52</v>
      </c>
      <c r="D2348" s="216" t="s">
        <v>25</v>
      </c>
      <c r="E2348" s="220">
        <v>3132</v>
      </c>
      <c r="F2348" s="230" t="s">
        <v>280</v>
      </c>
      <c r="G2348" s="221"/>
      <c r="H2348" s="223">
        <v>40000</v>
      </c>
      <c r="I2348" s="245">
        <v>54000</v>
      </c>
      <c r="J2348" s="245">
        <v>0</v>
      </c>
    </row>
    <row r="2349" spans="1:10" s="224" customFormat="1" x14ac:dyDescent="0.2">
      <c r="A2349" s="390">
        <v>51302</v>
      </c>
      <c r="B2349" s="303" t="s">
        <v>876</v>
      </c>
      <c r="C2349" s="286">
        <v>52</v>
      </c>
      <c r="D2349" s="286"/>
      <c r="E2349" s="287">
        <v>32</v>
      </c>
      <c r="F2349" s="288"/>
      <c r="G2349" s="289"/>
      <c r="H2349" s="290">
        <f>H2350+H2353+H2356</f>
        <v>293000</v>
      </c>
      <c r="I2349" s="290">
        <f t="shared" ref="I2349:J2349" si="1591">I2350+I2353+I2356</f>
        <v>222000</v>
      </c>
      <c r="J2349" s="290">
        <f t="shared" si="1591"/>
        <v>0</v>
      </c>
    </row>
    <row r="2350" spans="1:10" s="224" customFormat="1" x14ac:dyDescent="0.2">
      <c r="A2350" s="325">
        <v>51302</v>
      </c>
      <c r="B2350" s="329" t="s">
        <v>876</v>
      </c>
      <c r="C2350" s="154">
        <v>52</v>
      </c>
      <c r="D2350" s="155"/>
      <c r="E2350" s="156">
        <v>321</v>
      </c>
      <c r="F2350" s="226"/>
      <c r="G2350" s="157"/>
      <c r="H2350" s="247">
        <f t="shared" ref="H2350:J2350" si="1592">SUM(H2351:H2352)</f>
        <v>39000</v>
      </c>
      <c r="I2350" s="247">
        <f t="shared" si="1592"/>
        <v>75000</v>
      </c>
      <c r="J2350" s="247">
        <f t="shared" si="1592"/>
        <v>0</v>
      </c>
    </row>
    <row r="2351" spans="1:10" s="167" customFormat="1" x14ac:dyDescent="0.2">
      <c r="A2351" s="216">
        <v>51302</v>
      </c>
      <c r="B2351" s="214" t="s">
        <v>876</v>
      </c>
      <c r="C2351" s="218">
        <v>52</v>
      </c>
      <c r="D2351" s="216" t="s">
        <v>25</v>
      </c>
      <c r="E2351" s="220">
        <v>3211</v>
      </c>
      <c r="F2351" s="230" t="s">
        <v>110</v>
      </c>
      <c r="G2351" s="221"/>
      <c r="H2351" s="223">
        <f>35000-H2355</f>
        <v>34000</v>
      </c>
      <c r="I2351" s="245">
        <f>73000-I2355</f>
        <v>72000</v>
      </c>
      <c r="J2351" s="245">
        <v>0</v>
      </c>
    </row>
    <row r="2352" spans="1:10" s="224" customFormat="1" ht="30" x14ac:dyDescent="0.2">
      <c r="A2352" s="216">
        <v>51302</v>
      </c>
      <c r="B2352" s="214" t="s">
        <v>876</v>
      </c>
      <c r="C2352" s="218">
        <v>52</v>
      </c>
      <c r="D2352" s="216" t="s">
        <v>25</v>
      </c>
      <c r="E2352" s="220">
        <v>3212</v>
      </c>
      <c r="F2352" s="230" t="s">
        <v>111</v>
      </c>
      <c r="G2352" s="221"/>
      <c r="H2352" s="223">
        <v>5000</v>
      </c>
      <c r="I2352" s="245">
        <v>3000</v>
      </c>
      <c r="J2352" s="245">
        <v>0</v>
      </c>
    </row>
    <row r="2353" spans="1:10" s="224" customFormat="1" x14ac:dyDescent="0.2">
      <c r="A2353" s="325">
        <v>51302</v>
      </c>
      <c r="B2353" s="329" t="s">
        <v>876</v>
      </c>
      <c r="C2353" s="154">
        <v>52</v>
      </c>
      <c r="D2353" s="155"/>
      <c r="E2353" s="156">
        <v>322</v>
      </c>
      <c r="F2353" s="226"/>
      <c r="G2353" s="157"/>
      <c r="H2353" s="247">
        <f t="shared" ref="H2353:J2353" si="1593">SUM(H2354:H2355)</f>
        <v>41000</v>
      </c>
      <c r="I2353" s="247">
        <f t="shared" si="1593"/>
        <v>56000</v>
      </c>
      <c r="J2353" s="247">
        <f t="shared" si="1593"/>
        <v>0</v>
      </c>
    </row>
    <row r="2354" spans="1:10" s="167" customFormat="1" x14ac:dyDescent="0.2">
      <c r="A2354" s="216">
        <v>51302</v>
      </c>
      <c r="B2354" s="214" t="s">
        <v>876</v>
      </c>
      <c r="C2354" s="218">
        <v>52</v>
      </c>
      <c r="D2354" s="216" t="s">
        <v>25</v>
      </c>
      <c r="E2354" s="220">
        <v>3221</v>
      </c>
      <c r="F2354" s="230" t="s">
        <v>146</v>
      </c>
      <c r="G2354" s="221"/>
      <c r="H2354" s="223">
        <v>40000</v>
      </c>
      <c r="I2354" s="245">
        <v>55000</v>
      </c>
      <c r="J2354" s="245">
        <v>0</v>
      </c>
    </row>
    <row r="2355" spans="1:10" s="224" customFormat="1" ht="15" x14ac:dyDescent="0.2">
      <c r="A2355" s="216">
        <v>51302</v>
      </c>
      <c r="B2355" s="214" t="s">
        <v>876</v>
      </c>
      <c r="C2355" s="218">
        <v>52</v>
      </c>
      <c r="D2355" s="216" t="s">
        <v>25</v>
      </c>
      <c r="E2355" s="220">
        <v>3223</v>
      </c>
      <c r="F2355" s="230" t="s">
        <v>115</v>
      </c>
      <c r="G2355" s="221"/>
      <c r="H2355" s="223">
        <v>1000</v>
      </c>
      <c r="I2355" s="245">
        <v>1000</v>
      </c>
      <c r="J2355" s="245">
        <v>0</v>
      </c>
    </row>
    <row r="2356" spans="1:10" s="224" customFormat="1" x14ac:dyDescent="0.2">
      <c r="A2356" s="325">
        <v>51302</v>
      </c>
      <c r="B2356" s="329" t="s">
        <v>876</v>
      </c>
      <c r="C2356" s="154">
        <v>52</v>
      </c>
      <c r="D2356" s="155"/>
      <c r="E2356" s="156">
        <v>323</v>
      </c>
      <c r="F2356" s="226"/>
      <c r="G2356" s="157"/>
      <c r="H2356" s="247">
        <f t="shared" ref="H2356:J2356" si="1594">SUM(H2357:H2358)</f>
        <v>213000</v>
      </c>
      <c r="I2356" s="247">
        <f t="shared" si="1594"/>
        <v>91000</v>
      </c>
      <c r="J2356" s="247">
        <f t="shared" si="1594"/>
        <v>0</v>
      </c>
    </row>
    <row r="2357" spans="1:10" s="167" customFormat="1" x14ac:dyDescent="0.2">
      <c r="A2357" s="216">
        <v>51302</v>
      </c>
      <c r="B2357" s="214" t="s">
        <v>876</v>
      </c>
      <c r="C2357" s="218">
        <v>52</v>
      </c>
      <c r="D2357" s="216" t="s">
        <v>25</v>
      </c>
      <c r="E2357" s="220">
        <v>3233</v>
      </c>
      <c r="F2357" s="230" t="s">
        <v>119</v>
      </c>
      <c r="G2357" s="347"/>
      <c r="H2357" s="345">
        <v>12000</v>
      </c>
      <c r="I2357" s="245">
        <v>12000</v>
      </c>
      <c r="J2357" s="245">
        <v>0</v>
      </c>
    </row>
    <row r="2358" spans="1:10" s="167" customFormat="1" x14ac:dyDescent="0.2">
      <c r="A2358" s="216">
        <v>51302</v>
      </c>
      <c r="B2358" s="214" t="s">
        <v>876</v>
      </c>
      <c r="C2358" s="218">
        <v>52</v>
      </c>
      <c r="D2358" s="216" t="s">
        <v>25</v>
      </c>
      <c r="E2358" s="220">
        <v>3239</v>
      </c>
      <c r="F2358" s="230" t="s">
        <v>41</v>
      </c>
      <c r="G2358" s="348"/>
      <c r="H2358" s="223">
        <v>201000</v>
      </c>
      <c r="I2358" s="245">
        <v>79000</v>
      </c>
      <c r="J2358" s="245">
        <v>0</v>
      </c>
    </row>
    <row r="2359" spans="1:10" s="244" customFormat="1" x14ac:dyDescent="0.2">
      <c r="A2359" s="335">
        <v>51302</v>
      </c>
      <c r="B2359" s="286" t="s">
        <v>876</v>
      </c>
      <c r="C2359" s="286">
        <v>52</v>
      </c>
      <c r="D2359" s="286"/>
      <c r="E2359" s="287">
        <v>42</v>
      </c>
      <c r="F2359" s="288"/>
      <c r="G2359" s="289"/>
      <c r="H2359" s="290">
        <f t="shared" ref="H2359:J2359" si="1595">+H2360+H2362</f>
        <v>286000</v>
      </c>
      <c r="I2359" s="290">
        <f t="shared" si="1595"/>
        <v>0</v>
      </c>
      <c r="J2359" s="290">
        <f t="shared" si="1595"/>
        <v>0</v>
      </c>
    </row>
    <row r="2360" spans="1:10" s="167" customFormat="1" x14ac:dyDescent="0.2">
      <c r="A2360" s="325">
        <v>51302</v>
      </c>
      <c r="B2360" s="329" t="s">
        <v>876</v>
      </c>
      <c r="C2360" s="154">
        <v>52</v>
      </c>
      <c r="D2360" s="155"/>
      <c r="E2360" s="156">
        <v>422</v>
      </c>
      <c r="F2360" s="226"/>
      <c r="G2360" s="157"/>
      <c r="H2360" s="243">
        <f t="shared" ref="H2360:J2360" si="1596">SUM(H2361:H2361)</f>
        <v>143000</v>
      </c>
      <c r="I2360" s="243">
        <f t="shared" si="1596"/>
        <v>0</v>
      </c>
      <c r="J2360" s="243">
        <f t="shared" si="1596"/>
        <v>0</v>
      </c>
    </row>
    <row r="2361" spans="1:10" s="244" customFormat="1" x14ac:dyDescent="0.2">
      <c r="A2361" s="216">
        <v>51302</v>
      </c>
      <c r="B2361" s="214" t="s">
        <v>876</v>
      </c>
      <c r="C2361" s="218">
        <v>52</v>
      </c>
      <c r="D2361" s="216" t="s">
        <v>25</v>
      </c>
      <c r="E2361" s="220">
        <v>4227</v>
      </c>
      <c r="F2361" s="230" t="s">
        <v>132</v>
      </c>
      <c r="G2361" s="221"/>
      <c r="H2361" s="245">
        <v>143000</v>
      </c>
      <c r="I2361" s="245">
        <v>0</v>
      </c>
      <c r="J2361" s="245">
        <v>0</v>
      </c>
    </row>
    <row r="2362" spans="1:10" s="152" customFormat="1" x14ac:dyDescent="0.2">
      <c r="A2362" s="325">
        <v>51302</v>
      </c>
      <c r="B2362" s="329" t="s">
        <v>876</v>
      </c>
      <c r="C2362" s="154">
        <v>52</v>
      </c>
      <c r="D2362" s="155"/>
      <c r="E2362" s="156">
        <v>426</v>
      </c>
      <c r="F2362" s="226"/>
      <c r="G2362" s="157"/>
      <c r="H2362" s="243">
        <f t="shared" ref="H2362:J2362" si="1597">+H2363</f>
        <v>143000</v>
      </c>
      <c r="I2362" s="243">
        <f t="shared" si="1597"/>
        <v>0</v>
      </c>
      <c r="J2362" s="243">
        <f t="shared" si="1597"/>
        <v>0</v>
      </c>
    </row>
    <row r="2363" spans="1:10" ht="15" x14ac:dyDescent="0.2">
      <c r="A2363" s="216">
        <v>51302</v>
      </c>
      <c r="B2363" s="214" t="s">
        <v>876</v>
      </c>
      <c r="C2363" s="218">
        <v>52</v>
      </c>
      <c r="D2363" s="216" t="s">
        <v>25</v>
      </c>
      <c r="E2363" s="220">
        <v>4262</v>
      </c>
      <c r="F2363" s="230" t="s">
        <v>135</v>
      </c>
      <c r="G2363" s="221"/>
      <c r="H2363" s="245">
        <v>143000</v>
      </c>
      <c r="I2363" s="245">
        <v>0</v>
      </c>
      <c r="J2363" s="245">
        <v>0</v>
      </c>
    </row>
    <row r="2364" spans="1:10" s="152" customFormat="1" ht="67.5" x14ac:dyDescent="0.2">
      <c r="A2364" s="391">
        <v>51302</v>
      </c>
      <c r="B2364" s="297" t="s">
        <v>878</v>
      </c>
      <c r="C2364" s="297"/>
      <c r="D2364" s="297"/>
      <c r="E2364" s="298"/>
      <c r="F2364" s="300" t="s">
        <v>877</v>
      </c>
      <c r="G2364" s="301" t="s">
        <v>690</v>
      </c>
      <c r="H2364" s="302">
        <f>H2365+H2370+H2380+H2387+H2392+H2402</f>
        <v>600000</v>
      </c>
      <c r="I2364" s="302">
        <f t="shared" ref="I2364:J2364" si="1598">I2365+I2370+I2380+I2387+I2392+I2402</f>
        <v>2769000</v>
      </c>
      <c r="J2364" s="302">
        <f t="shared" si="1598"/>
        <v>0</v>
      </c>
    </row>
    <row r="2365" spans="1:10" x14ac:dyDescent="0.2">
      <c r="A2365" s="335">
        <v>51302</v>
      </c>
      <c r="B2365" s="333" t="s">
        <v>878</v>
      </c>
      <c r="C2365" s="286">
        <v>43</v>
      </c>
      <c r="D2365" s="333"/>
      <c r="E2365" s="287">
        <v>31</v>
      </c>
      <c r="F2365" s="288"/>
      <c r="G2365" s="288"/>
      <c r="H2365" s="318">
        <f t="shared" ref="H2365:J2365" si="1599">H2366+H2368</f>
        <v>33000</v>
      </c>
      <c r="I2365" s="318">
        <f t="shared" si="1599"/>
        <v>34000</v>
      </c>
      <c r="J2365" s="318">
        <f t="shared" si="1599"/>
        <v>0</v>
      </c>
    </row>
    <row r="2366" spans="1:10" s="152" customFormat="1" x14ac:dyDescent="0.2">
      <c r="A2366" s="325">
        <v>51302</v>
      </c>
      <c r="B2366" s="329" t="s">
        <v>878</v>
      </c>
      <c r="C2366" s="330">
        <v>43</v>
      </c>
      <c r="D2366" s="325"/>
      <c r="E2366" s="187">
        <v>311</v>
      </c>
      <c r="F2366" s="231"/>
      <c r="G2366" s="331"/>
      <c r="H2366" s="200">
        <f t="shared" ref="H2366:J2366" si="1600">H2367</f>
        <v>28000</v>
      </c>
      <c r="I2366" s="200">
        <f t="shared" si="1600"/>
        <v>29000</v>
      </c>
      <c r="J2366" s="200">
        <f t="shared" si="1600"/>
        <v>0</v>
      </c>
    </row>
    <row r="2367" spans="1:10" s="224" customFormat="1" ht="15" x14ac:dyDescent="0.2">
      <c r="A2367" s="216">
        <v>51302</v>
      </c>
      <c r="B2367" s="214" t="s">
        <v>878</v>
      </c>
      <c r="C2367" s="215">
        <v>43</v>
      </c>
      <c r="D2367" s="216" t="s">
        <v>25</v>
      </c>
      <c r="E2367" s="188">
        <v>3111</v>
      </c>
      <c r="F2367" s="229" t="s">
        <v>19</v>
      </c>
      <c r="G2367" s="209"/>
      <c r="H2367" s="334">
        <f>29000-H2373</f>
        <v>28000</v>
      </c>
      <c r="I2367" s="334">
        <f>30000-I2373</f>
        <v>29000</v>
      </c>
      <c r="J2367" s="245">
        <v>0</v>
      </c>
    </row>
    <row r="2368" spans="1:10" s="166" customFormat="1" x14ac:dyDescent="0.2">
      <c r="A2368" s="325">
        <v>51302</v>
      </c>
      <c r="B2368" s="329" t="s">
        <v>878</v>
      </c>
      <c r="C2368" s="154">
        <v>43</v>
      </c>
      <c r="D2368" s="155"/>
      <c r="E2368" s="156">
        <v>313</v>
      </c>
      <c r="F2368" s="226"/>
      <c r="G2368" s="157"/>
      <c r="H2368" s="247">
        <f t="shared" ref="H2368:J2368" si="1601">SUM(H2369:H2369)</f>
        <v>5000</v>
      </c>
      <c r="I2368" s="247">
        <f t="shared" si="1601"/>
        <v>5000</v>
      </c>
      <c r="J2368" s="247">
        <f t="shared" si="1601"/>
        <v>0</v>
      </c>
    </row>
    <row r="2369" spans="1:10" s="152" customFormat="1" x14ac:dyDescent="0.2">
      <c r="A2369" s="216">
        <v>51302</v>
      </c>
      <c r="B2369" s="214" t="s">
        <v>878</v>
      </c>
      <c r="C2369" s="218">
        <v>43</v>
      </c>
      <c r="D2369" s="216" t="s">
        <v>25</v>
      </c>
      <c r="E2369" s="220">
        <v>3132</v>
      </c>
      <c r="F2369" s="230" t="s">
        <v>280</v>
      </c>
      <c r="G2369" s="221"/>
      <c r="H2369" s="223">
        <v>5000</v>
      </c>
      <c r="I2369" s="245">
        <v>5000</v>
      </c>
      <c r="J2369" s="245">
        <v>0</v>
      </c>
    </row>
    <row r="2370" spans="1:10" s="224" customFormat="1" x14ac:dyDescent="0.2">
      <c r="A2370" s="390">
        <v>51302</v>
      </c>
      <c r="B2370" s="303" t="s">
        <v>878</v>
      </c>
      <c r="C2370" s="286">
        <v>43</v>
      </c>
      <c r="D2370" s="286"/>
      <c r="E2370" s="287">
        <v>32</v>
      </c>
      <c r="F2370" s="288"/>
      <c r="G2370" s="289"/>
      <c r="H2370" s="290">
        <f>H2371+H2374+H2377</f>
        <v>58000</v>
      </c>
      <c r="I2370" s="290">
        <f t="shared" ref="I2370:J2370" si="1602">I2371+I2374+I2377</f>
        <v>67000</v>
      </c>
      <c r="J2370" s="290">
        <f t="shared" si="1602"/>
        <v>0</v>
      </c>
    </row>
    <row r="2371" spans="1:10" s="224" customFormat="1" x14ac:dyDescent="0.2">
      <c r="A2371" s="325">
        <v>51302</v>
      </c>
      <c r="B2371" s="329" t="s">
        <v>878</v>
      </c>
      <c r="C2371" s="154">
        <v>43</v>
      </c>
      <c r="D2371" s="155"/>
      <c r="E2371" s="156">
        <v>321</v>
      </c>
      <c r="F2371" s="226"/>
      <c r="G2371" s="157"/>
      <c r="H2371" s="247">
        <f t="shared" ref="H2371:J2371" si="1603">SUM(H2372:H2373)</f>
        <v>5800</v>
      </c>
      <c r="I2371" s="247">
        <f t="shared" si="1603"/>
        <v>6800</v>
      </c>
      <c r="J2371" s="247">
        <f t="shared" si="1603"/>
        <v>0</v>
      </c>
    </row>
    <row r="2372" spans="1:10" s="167" customFormat="1" x14ac:dyDescent="0.2">
      <c r="A2372" s="216">
        <v>51302</v>
      </c>
      <c r="B2372" s="214" t="s">
        <v>878</v>
      </c>
      <c r="C2372" s="218">
        <v>43</v>
      </c>
      <c r="D2372" s="216" t="s">
        <v>25</v>
      </c>
      <c r="E2372" s="220">
        <v>3211</v>
      </c>
      <c r="F2372" s="230" t="s">
        <v>110</v>
      </c>
      <c r="G2372" s="221"/>
      <c r="H2372" s="223">
        <f>5000-H2376</f>
        <v>4800</v>
      </c>
      <c r="I2372" s="245">
        <f>6000-I2376</f>
        <v>5800</v>
      </c>
      <c r="J2372" s="245">
        <v>0</v>
      </c>
    </row>
    <row r="2373" spans="1:10" s="224" customFormat="1" ht="30" x14ac:dyDescent="0.2">
      <c r="A2373" s="216">
        <v>51302</v>
      </c>
      <c r="B2373" s="214" t="s">
        <v>878</v>
      </c>
      <c r="C2373" s="218">
        <v>43</v>
      </c>
      <c r="D2373" s="216" t="s">
        <v>25</v>
      </c>
      <c r="E2373" s="220">
        <v>3212</v>
      </c>
      <c r="F2373" s="230" t="s">
        <v>111</v>
      </c>
      <c r="G2373" s="221"/>
      <c r="H2373" s="223">
        <v>1000</v>
      </c>
      <c r="I2373" s="245">
        <v>1000</v>
      </c>
      <c r="J2373" s="245">
        <v>0</v>
      </c>
    </row>
    <row r="2374" spans="1:10" s="224" customFormat="1" x14ac:dyDescent="0.2">
      <c r="A2374" s="325">
        <v>51302</v>
      </c>
      <c r="B2374" s="329" t="s">
        <v>878</v>
      </c>
      <c r="C2374" s="154">
        <v>43</v>
      </c>
      <c r="D2374" s="155"/>
      <c r="E2374" s="156">
        <v>322</v>
      </c>
      <c r="F2374" s="226"/>
      <c r="G2374" s="157"/>
      <c r="H2374" s="247">
        <f t="shared" ref="H2374:J2374" si="1604">SUM(H2375:H2376)</f>
        <v>7200</v>
      </c>
      <c r="I2374" s="247">
        <f t="shared" si="1604"/>
        <v>7200</v>
      </c>
      <c r="J2374" s="247">
        <f t="shared" si="1604"/>
        <v>0</v>
      </c>
    </row>
    <row r="2375" spans="1:10" s="167" customFormat="1" x14ac:dyDescent="0.2">
      <c r="A2375" s="216">
        <v>51302</v>
      </c>
      <c r="B2375" s="214" t="s">
        <v>878</v>
      </c>
      <c r="C2375" s="218">
        <v>43</v>
      </c>
      <c r="D2375" s="216" t="s">
        <v>25</v>
      </c>
      <c r="E2375" s="220">
        <v>3221</v>
      </c>
      <c r="F2375" s="230" t="s">
        <v>146</v>
      </c>
      <c r="G2375" s="221"/>
      <c r="H2375" s="223">
        <v>7000</v>
      </c>
      <c r="I2375" s="245">
        <v>7000</v>
      </c>
      <c r="J2375" s="245">
        <v>0</v>
      </c>
    </row>
    <row r="2376" spans="1:10" s="224" customFormat="1" ht="15" x14ac:dyDescent="0.2">
      <c r="A2376" s="216">
        <v>51302</v>
      </c>
      <c r="B2376" s="214" t="s">
        <v>878</v>
      </c>
      <c r="C2376" s="218">
        <v>43</v>
      </c>
      <c r="D2376" s="216" t="s">
        <v>25</v>
      </c>
      <c r="E2376" s="220">
        <v>3223</v>
      </c>
      <c r="F2376" s="230" t="s">
        <v>115</v>
      </c>
      <c r="G2376" s="221"/>
      <c r="H2376" s="223">
        <v>200</v>
      </c>
      <c r="I2376" s="245">
        <v>200</v>
      </c>
      <c r="J2376" s="245">
        <v>0</v>
      </c>
    </row>
    <row r="2377" spans="1:10" s="224" customFormat="1" x14ac:dyDescent="0.2">
      <c r="A2377" s="325">
        <v>51302</v>
      </c>
      <c r="B2377" s="329" t="s">
        <v>878</v>
      </c>
      <c r="C2377" s="154">
        <v>43</v>
      </c>
      <c r="D2377" s="155"/>
      <c r="E2377" s="156">
        <v>323</v>
      </c>
      <c r="F2377" s="226"/>
      <c r="G2377" s="157"/>
      <c r="H2377" s="247">
        <f t="shared" ref="H2377:J2377" si="1605">SUM(H2378:H2379)</f>
        <v>45000</v>
      </c>
      <c r="I2377" s="247">
        <f t="shared" si="1605"/>
        <v>53000</v>
      </c>
      <c r="J2377" s="247">
        <f t="shared" si="1605"/>
        <v>0</v>
      </c>
    </row>
    <row r="2378" spans="1:10" s="167" customFormat="1" x14ac:dyDescent="0.2">
      <c r="A2378" s="216">
        <v>51302</v>
      </c>
      <c r="B2378" s="214" t="s">
        <v>878</v>
      </c>
      <c r="C2378" s="218">
        <v>43</v>
      </c>
      <c r="D2378" s="216" t="s">
        <v>25</v>
      </c>
      <c r="E2378" s="220">
        <v>3233</v>
      </c>
      <c r="F2378" s="230" t="s">
        <v>119</v>
      </c>
      <c r="G2378" s="347"/>
      <c r="H2378" s="345">
        <v>3000</v>
      </c>
      <c r="I2378" s="245">
        <v>3000</v>
      </c>
      <c r="J2378" s="245">
        <v>0</v>
      </c>
    </row>
    <row r="2379" spans="1:10" s="167" customFormat="1" x14ac:dyDescent="0.2">
      <c r="A2379" s="216">
        <v>51302</v>
      </c>
      <c r="B2379" s="214" t="s">
        <v>878</v>
      </c>
      <c r="C2379" s="218">
        <v>43</v>
      </c>
      <c r="D2379" s="216" t="s">
        <v>25</v>
      </c>
      <c r="E2379" s="220">
        <v>3239</v>
      </c>
      <c r="F2379" s="230" t="s">
        <v>41</v>
      </c>
      <c r="G2379" s="348"/>
      <c r="H2379" s="223">
        <v>42000</v>
      </c>
      <c r="I2379" s="245">
        <v>50000</v>
      </c>
      <c r="J2379" s="245">
        <v>0</v>
      </c>
    </row>
    <row r="2380" spans="1:10" s="244" customFormat="1" x14ac:dyDescent="0.2">
      <c r="A2380" s="335">
        <v>51302</v>
      </c>
      <c r="B2380" s="286" t="s">
        <v>878</v>
      </c>
      <c r="C2380" s="286">
        <v>43</v>
      </c>
      <c r="D2380" s="286"/>
      <c r="E2380" s="287">
        <v>42</v>
      </c>
      <c r="F2380" s="288"/>
      <c r="G2380" s="289"/>
      <c r="H2380" s="290">
        <f>H2381+H2383+H2385</f>
        <v>0</v>
      </c>
      <c r="I2380" s="290">
        <f t="shared" ref="I2380:J2380" si="1606">I2381+I2383+I2385</f>
        <v>315000</v>
      </c>
      <c r="J2380" s="290">
        <f t="shared" si="1606"/>
        <v>0</v>
      </c>
    </row>
    <row r="2381" spans="1:10" s="167" customFormat="1" x14ac:dyDescent="0.2">
      <c r="A2381" s="325">
        <v>51302</v>
      </c>
      <c r="B2381" s="329" t="s">
        <v>878</v>
      </c>
      <c r="C2381" s="154">
        <v>43</v>
      </c>
      <c r="D2381" s="155"/>
      <c r="E2381" s="156">
        <v>421</v>
      </c>
      <c r="F2381" s="226"/>
      <c r="G2381" s="157"/>
      <c r="H2381" s="243">
        <f t="shared" ref="H2381" si="1607">H2382</f>
        <v>0</v>
      </c>
      <c r="I2381" s="243">
        <f t="shared" ref="I2381:J2381" si="1608">I2382</f>
        <v>150000</v>
      </c>
      <c r="J2381" s="243">
        <f t="shared" si="1608"/>
        <v>0</v>
      </c>
    </row>
    <row r="2382" spans="1:10" s="244" customFormat="1" x14ac:dyDescent="0.2">
      <c r="A2382" s="216">
        <v>51302</v>
      </c>
      <c r="B2382" s="214" t="s">
        <v>878</v>
      </c>
      <c r="C2382" s="218">
        <v>43</v>
      </c>
      <c r="D2382" s="216" t="s">
        <v>25</v>
      </c>
      <c r="E2382" s="220">
        <v>4214</v>
      </c>
      <c r="F2382" s="230" t="s">
        <v>154</v>
      </c>
      <c r="G2382" s="221"/>
      <c r="H2382" s="245">
        <v>0</v>
      </c>
      <c r="I2382" s="245">
        <v>150000</v>
      </c>
      <c r="J2382" s="245">
        <v>0</v>
      </c>
    </row>
    <row r="2383" spans="1:10" s="167" customFormat="1" x14ac:dyDescent="0.2">
      <c r="A2383" s="325">
        <v>51302</v>
      </c>
      <c r="B2383" s="329" t="s">
        <v>878</v>
      </c>
      <c r="C2383" s="154">
        <v>43</v>
      </c>
      <c r="D2383" s="155"/>
      <c r="E2383" s="156">
        <v>422</v>
      </c>
      <c r="F2383" s="226"/>
      <c r="G2383" s="157"/>
      <c r="H2383" s="243">
        <f t="shared" ref="H2383:J2383" si="1609">SUM(H2384:H2384)</f>
        <v>0</v>
      </c>
      <c r="I2383" s="243">
        <f t="shared" si="1609"/>
        <v>120000</v>
      </c>
      <c r="J2383" s="243">
        <f t="shared" si="1609"/>
        <v>0</v>
      </c>
    </row>
    <row r="2384" spans="1:10" s="244" customFormat="1" x14ac:dyDescent="0.2">
      <c r="A2384" s="216">
        <v>51302</v>
      </c>
      <c r="B2384" s="214" t="s">
        <v>878</v>
      </c>
      <c r="C2384" s="218">
        <v>43</v>
      </c>
      <c r="D2384" s="216" t="s">
        <v>25</v>
      </c>
      <c r="E2384" s="220">
        <v>4227</v>
      </c>
      <c r="F2384" s="230" t="s">
        <v>132</v>
      </c>
      <c r="G2384" s="221"/>
      <c r="H2384" s="245">
        <v>0</v>
      </c>
      <c r="I2384" s="245">
        <v>120000</v>
      </c>
      <c r="J2384" s="245">
        <v>0</v>
      </c>
    </row>
    <row r="2385" spans="1:10" x14ac:dyDescent="0.2">
      <c r="A2385" s="325">
        <v>51302</v>
      </c>
      <c r="B2385" s="329" t="s">
        <v>878</v>
      </c>
      <c r="C2385" s="154">
        <v>43</v>
      </c>
      <c r="D2385" s="155"/>
      <c r="E2385" s="156">
        <v>423</v>
      </c>
      <c r="F2385" s="226"/>
      <c r="G2385" s="157"/>
      <c r="H2385" s="243">
        <f t="shared" ref="H2385" si="1610">+H2386</f>
        <v>0</v>
      </c>
      <c r="I2385" s="243">
        <f t="shared" ref="I2385:J2385" si="1611">+I2386</f>
        <v>45000</v>
      </c>
      <c r="J2385" s="243">
        <f t="shared" si="1611"/>
        <v>0</v>
      </c>
    </row>
    <row r="2386" spans="1:10" s="152" customFormat="1" x14ac:dyDescent="0.2">
      <c r="A2386" s="216">
        <v>51302</v>
      </c>
      <c r="B2386" s="214" t="s">
        <v>878</v>
      </c>
      <c r="C2386" s="218">
        <v>43</v>
      </c>
      <c r="D2386" s="216" t="s">
        <v>25</v>
      </c>
      <c r="E2386" s="220">
        <v>4231</v>
      </c>
      <c r="F2386" s="230" t="s">
        <v>128</v>
      </c>
      <c r="G2386" s="221"/>
      <c r="H2386" s="344">
        <v>0</v>
      </c>
      <c r="I2386" s="344">
        <v>45000</v>
      </c>
      <c r="J2386" s="344">
        <v>0</v>
      </c>
    </row>
    <row r="2387" spans="1:10" x14ac:dyDescent="0.2">
      <c r="A2387" s="335">
        <v>51302</v>
      </c>
      <c r="B2387" s="333" t="s">
        <v>878</v>
      </c>
      <c r="C2387" s="286">
        <v>559</v>
      </c>
      <c r="D2387" s="333"/>
      <c r="E2387" s="287">
        <v>31</v>
      </c>
      <c r="F2387" s="288"/>
      <c r="G2387" s="288"/>
      <c r="H2387" s="318">
        <f>H2388+H2390</f>
        <v>186000</v>
      </c>
      <c r="I2387" s="318">
        <f t="shared" ref="I2387:J2387" si="1612">I2388+I2390</f>
        <v>193000</v>
      </c>
      <c r="J2387" s="318">
        <f t="shared" si="1612"/>
        <v>0</v>
      </c>
    </row>
    <row r="2388" spans="1:10" s="152" customFormat="1" x14ac:dyDescent="0.2">
      <c r="A2388" s="325">
        <v>51302</v>
      </c>
      <c r="B2388" s="329" t="s">
        <v>878</v>
      </c>
      <c r="C2388" s="330">
        <v>559</v>
      </c>
      <c r="D2388" s="325"/>
      <c r="E2388" s="187">
        <v>311</v>
      </c>
      <c r="F2388" s="231"/>
      <c r="G2388" s="331"/>
      <c r="H2388" s="200">
        <f>H2389</f>
        <v>159000</v>
      </c>
      <c r="I2388" s="200">
        <f t="shared" ref="I2388:J2388" si="1613">I2389</f>
        <v>165000</v>
      </c>
      <c r="J2388" s="200">
        <f t="shared" si="1613"/>
        <v>0</v>
      </c>
    </row>
    <row r="2389" spans="1:10" s="224" customFormat="1" ht="15" x14ac:dyDescent="0.2">
      <c r="A2389" s="216">
        <v>51302</v>
      </c>
      <c r="B2389" s="214" t="s">
        <v>878</v>
      </c>
      <c r="C2389" s="215">
        <v>559</v>
      </c>
      <c r="D2389" s="216" t="s">
        <v>25</v>
      </c>
      <c r="E2389" s="188">
        <v>3111</v>
      </c>
      <c r="F2389" s="229" t="s">
        <v>19</v>
      </c>
      <c r="G2389" s="209"/>
      <c r="H2389" s="334">
        <f>164000-H2395</f>
        <v>159000</v>
      </c>
      <c r="I2389" s="334">
        <f>170000-I2395</f>
        <v>165000</v>
      </c>
      <c r="J2389" s="245">
        <v>0</v>
      </c>
    </row>
    <row r="2390" spans="1:10" s="166" customFormat="1" x14ac:dyDescent="0.2">
      <c r="A2390" s="325">
        <v>51302</v>
      </c>
      <c r="B2390" s="329" t="s">
        <v>878</v>
      </c>
      <c r="C2390" s="154">
        <v>559</v>
      </c>
      <c r="D2390" s="155"/>
      <c r="E2390" s="156">
        <v>313</v>
      </c>
      <c r="F2390" s="226"/>
      <c r="G2390" s="157"/>
      <c r="H2390" s="247">
        <f>+H2391</f>
        <v>27000</v>
      </c>
      <c r="I2390" s="247">
        <f t="shared" ref="I2390:J2390" si="1614">+I2391</f>
        <v>28000</v>
      </c>
      <c r="J2390" s="247">
        <f t="shared" si="1614"/>
        <v>0</v>
      </c>
    </row>
    <row r="2391" spans="1:10" s="152" customFormat="1" x14ac:dyDescent="0.2">
      <c r="A2391" s="216">
        <v>51302</v>
      </c>
      <c r="B2391" s="214" t="s">
        <v>878</v>
      </c>
      <c r="C2391" s="218">
        <v>559</v>
      </c>
      <c r="D2391" s="216" t="s">
        <v>25</v>
      </c>
      <c r="E2391" s="220">
        <v>3132</v>
      </c>
      <c r="F2391" s="230" t="s">
        <v>280</v>
      </c>
      <c r="G2391" s="221"/>
      <c r="H2391" s="223">
        <v>27000</v>
      </c>
      <c r="I2391" s="245">
        <v>28000</v>
      </c>
      <c r="J2391" s="245">
        <v>0</v>
      </c>
    </row>
    <row r="2392" spans="1:10" s="224" customFormat="1" x14ac:dyDescent="0.2">
      <c r="A2392" s="390">
        <v>51302</v>
      </c>
      <c r="B2392" s="303" t="s">
        <v>878</v>
      </c>
      <c r="C2392" s="286">
        <v>559</v>
      </c>
      <c r="D2392" s="286"/>
      <c r="E2392" s="287">
        <v>32</v>
      </c>
      <c r="F2392" s="288"/>
      <c r="G2392" s="289"/>
      <c r="H2392" s="290">
        <f>H2393+H2396+H2399</f>
        <v>323000</v>
      </c>
      <c r="I2392" s="290">
        <f t="shared" ref="I2392:J2392" si="1615">I2393+I2396+I2399</f>
        <v>375000</v>
      </c>
      <c r="J2392" s="290">
        <f t="shared" si="1615"/>
        <v>0</v>
      </c>
    </row>
    <row r="2393" spans="1:10" s="224" customFormat="1" x14ac:dyDescent="0.2">
      <c r="A2393" s="325">
        <v>51302</v>
      </c>
      <c r="B2393" s="329" t="s">
        <v>878</v>
      </c>
      <c r="C2393" s="154">
        <v>559</v>
      </c>
      <c r="D2393" s="155"/>
      <c r="E2393" s="156">
        <v>321</v>
      </c>
      <c r="F2393" s="226"/>
      <c r="G2393" s="157"/>
      <c r="H2393" s="247">
        <f t="shared" ref="H2393:J2393" si="1616">SUM(H2394:H2395)</f>
        <v>29000</v>
      </c>
      <c r="I2393" s="247">
        <f t="shared" si="1616"/>
        <v>36000</v>
      </c>
      <c r="J2393" s="247">
        <f t="shared" si="1616"/>
        <v>0</v>
      </c>
    </row>
    <row r="2394" spans="1:10" s="167" customFormat="1" x14ac:dyDescent="0.2">
      <c r="A2394" s="216">
        <v>51302</v>
      </c>
      <c r="B2394" s="214" t="s">
        <v>878</v>
      </c>
      <c r="C2394" s="218">
        <v>559</v>
      </c>
      <c r="D2394" s="216" t="s">
        <v>25</v>
      </c>
      <c r="E2394" s="220">
        <v>3211</v>
      </c>
      <c r="F2394" s="230" t="s">
        <v>110</v>
      </c>
      <c r="G2394" s="221"/>
      <c r="H2394" s="223">
        <f>25000-H2398</f>
        <v>24000</v>
      </c>
      <c r="I2394" s="245">
        <f>32000-I2398</f>
        <v>31000</v>
      </c>
      <c r="J2394" s="245">
        <v>0</v>
      </c>
    </row>
    <row r="2395" spans="1:10" s="224" customFormat="1" ht="30" x14ac:dyDescent="0.2">
      <c r="A2395" s="216">
        <v>51302</v>
      </c>
      <c r="B2395" s="214" t="s">
        <v>878</v>
      </c>
      <c r="C2395" s="218">
        <v>559</v>
      </c>
      <c r="D2395" s="216" t="s">
        <v>25</v>
      </c>
      <c r="E2395" s="220">
        <v>3212</v>
      </c>
      <c r="F2395" s="230" t="s">
        <v>111</v>
      </c>
      <c r="G2395" s="221"/>
      <c r="H2395" s="223">
        <v>5000</v>
      </c>
      <c r="I2395" s="245">
        <v>5000</v>
      </c>
      <c r="J2395" s="245">
        <v>0</v>
      </c>
    </row>
    <row r="2396" spans="1:10" s="224" customFormat="1" x14ac:dyDescent="0.2">
      <c r="A2396" s="325">
        <v>51302</v>
      </c>
      <c r="B2396" s="329" t="s">
        <v>878</v>
      </c>
      <c r="C2396" s="154">
        <v>559</v>
      </c>
      <c r="D2396" s="155"/>
      <c r="E2396" s="156">
        <v>322</v>
      </c>
      <c r="F2396" s="226"/>
      <c r="G2396" s="157"/>
      <c r="H2396" s="247">
        <f t="shared" ref="H2396:J2396" si="1617">SUM(H2397:H2398)</f>
        <v>41000</v>
      </c>
      <c r="I2396" s="247">
        <f t="shared" si="1617"/>
        <v>41000</v>
      </c>
      <c r="J2396" s="247">
        <f t="shared" si="1617"/>
        <v>0</v>
      </c>
    </row>
    <row r="2397" spans="1:10" s="167" customFormat="1" x14ac:dyDescent="0.2">
      <c r="A2397" s="216">
        <v>51302</v>
      </c>
      <c r="B2397" s="214" t="s">
        <v>878</v>
      </c>
      <c r="C2397" s="218">
        <v>559</v>
      </c>
      <c r="D2397" s="216" t="s">
        <v>25</v>
      </c>
      <c r="E2397" s="220">
        <v>3221</v>
      </c>
      <c r="F2397" s="230" t="s">
        <v>146</v>
      </c>
      <c r="G2397" s="221"/>
      <c r="H2397" s="223">
        <v>40000</v>
      </c>
      <c r="I2397" s="245">
        <v>40000</v>
      </c>
      <c r="J2397" s="245">
        <v>0</v>
      </c>
    </row>
    <row r="2398" spans="1:10" s="224" customFormat="1" ht="15" x14ac:dyDescent="0.2">
      <c r="A2398" s="216">
        <v>51302</v>
      </c>
      <c r="B2398" s="214" t="s">
        <v>878</v>
      </c>
      <c r="C2398" s="218">
        <v>559</v>
      </c>
      <c r="D2398" s="216" t="s">
        <v>25</v>
      </c>
      <c r="E2398" s="220">
        <v>3223</v>
      </c>
      <c r="F2398" s="230" t="s">
        <v>115</v>
      </c>
      <c r="G2398" s="221"/>
      <c r="H2398" s="223">
        <v>1000</v>
      </c>
      <c r="I2398" s="245">
        <v>1000</v>
      </c>
      <c r="J2398" s="245">
        <v>0</v>
      </c>
    </row>
    <row r="2399" spans="1:10" s="224" customFormat="1" x14ac:dyDescent="0.2">
      <c r="A2399" s="325">
        <v>51302</v>
      </c>
      <c r="B2399" s="329" t="s">
        <v>878</v>
      </c>
      <c r="C2399" s="154">
        <v>559</v>
      </c>
      <c r="D2399" s="155"/>
      <c r="E2399" s="156">
        <v>323</v>
      </c>
      <c r="F2399" s="226"/>
      <c r="G2399" s="157"/>
      <c r="H2399" s="247">
        <f t="shared" ref="H2399:J2399" si="1618">SUM(H2400:H2401)</f>
        <v>253000</v>
      </c>
      <c r="I2399" s="247">
        <f t="shared" si="1618"/>
        <v>298000</v>
      </c>
      <c r="J2399" s="247">
        <f t="shared" si="1618"/>
        <v>0</v>
      </c>
    </row>
    <row r="2400" spans="1:10" s="167" customFormat="1" x14ac:dyDescent="0.2">
      <c r="A2400" s="216">
        <v>51302</v>
      </c>
      <c r="B2400" s="214" t="s">
        <v>878</v>
      </c>
      <c r="C2400" s="218">
        <v>559</v>
      </c>
      <c r="D2400" s="216" t="s">
        <v>25</v>
      </c>
      <c r="E2400" s="220">
        <v>3233</v>
      </c>
      <c r="F2400" s="230" t="s">
        <v>119</v>
      </c>
      <c r="G2400" s="347"/>
      <c r="H2400" s="345">
        <v>12000</v>
      </c>
      <c r="I2400" s="245">
        <v>12000</v>
      </c>
      <c r="J2400" s="245">
        <v>0</v>
      </c>
    </row>
    <row r="2401" spans="1:10" s="167" customFormat="1" x14ac:dyDescent="0.2">
      <c r="A2401" s="216">
        <v>51302</v>
      </c>
      <c r="B2401" s="214" t="s">
        <v>878</v>
      </c>
      <c r="C2401" s="218">
        <v>559</v>
      </c>
      <c r="D2401" s="216" t="s">
        <v>25</v>
      </c>
      <c r="E2401" s="220">
        <v>3239</v>
      </c>
      <c r="F2401" s="230" t="s">
        <v>41</v>
      </c>
      <c r="G2401" s="348"/>
      <c r="H2401" s="223">
        <v>241000</v>
      </c>
      <c r="I2401" s="245">
        <v>286000</v>
      </c>
      <c r="J2401" s="245">
        <v>0</v>
      </c>
    </row>
    <row r="2402" spans="1:10" s="244" customFormat="1" x14ac:dyDescent="0.2">
      <c r="A2402" s="335">
        <v>51302</v>
      </c>
      <c r="B2402" s="286" t="s">
        <v>878</v>
      </c>
      <c r="C2402" s="286">
        <v>559</v>
      </c>
      <c r="D2402" s="286"/>
      <c r="E2402" s="287">
        <v>42</v>
      </c>
      <c r="F2402" s="288"/>
      <c r="G2402" s="289"/>
      <c r="H2402" s="290">
        <f>H2403+H2405+H2407</f>
        <v>0</v>
      </c>
      <c r="I2402" s="290">
        <f t="shared" ref="I2402:J2402" si="1619">I2403+I2405+I2407</f>
        <v>1785000</v>
      </c>
      <c r="J2402" s="290">
        <f t="shared" si="1619"/>
        <v>0</v>
      </c>
    </row>
    <row r="2403" spans="1:10" s="167" customFormat="1" x14ac:dyDescent="0.2">
      <c r="A2403" s="325">
        <v>51302</v>
      </c>
      <c r="B2403" s="329" t="s">
        <v>878</v>
      </c>
      <c r="C2403" s="154">
        <v>559</v>
      </c>
      <c r="D2403" s="155"/>
      <c r="E2403" s="156">
        <v>421</v>
      </c>
      <c r="F2403" s="226"/>
      <c r="G2403" s="157"/>
      <c r="H2403" s="243">
        <f t="shared" ref="H2403:J2403" si="1620">H2404</f>
        <v>0</v>
      </c>
      <c r="I2403" s="243">
        <f t="shared" si="1620"/>
        <v>850000</v>
      </c>
      <c r="J2403" s="243">
        <f t="shared" si="1620"/>
        <v>0</v>
      </c>
    </row>
    <row r="2404" spans="1:10" s="244" customFormat="1" x14ac:dyDescent="0.2">
      <c r="A2404" s="216">
        <v>51302</v>
      </c>
      <c r="B2404" s="214" t="s">
        <v>878</v>
      </c>
      <c r="C2404" s="218">
        <v>559</v>
      </c>
      <c r="D2404" s="216" t="s">
        <v>25</v>
      </c>
      <c r="E2404" s="220">
        <v>4214</v>
      </c>
      <c r="F2404" s="230" t="s">
        <v>154</v>
      </c>
      <c r="G2404" s="221"/>
      <c r="H2404" s="245">
        <v>0</v>
      </c>
      <c r="I2404" s="245">
        <v>850000</v>
      </c>
      <c r="J2404" s="245">
        <v>0</v>
      </c>
    </row>
    <row r="2405" spans="1:10" s="167" customFormat="1" x14ac:dyDescent="0.2">
      <c r="A2405" s="325">
        <v>51302</v>
      </c>
      <c r="B2405" s="329" t="s">
        <v>878</v>
      </c>
      <c r="C2405" s="154">
        <v>559</v>
      </c>
      <c r="D2405" s="155"/>
      <c r="E2405" s="156">
        <v>422</v>
      </c>
      <c r="F2405" s="226"/>
      <c r="G2405" s="157"/>
      <c r="H2405" s="243">
        <f t="shared" ref="H2405:J2405" si="1621">SUM(H2406:H2406)</f>
        <v>0</v>
      </c>
      <c r="I2405" s="243">
        <f t="shared" si="1621"/>
        <v>680000</v>
      </c>
      <c r="J2405" s="243">
        <f t="shared" si="1621"/>
        <v>0</v>
      </c>
    </row>
    <row r="2406" spans="1:10" s="244" customFormat="1" x14ac:dyDescent="0.2">
      <c r="A2406" s="216">
        <v>51302</v>
      </c>
      <c r="B2406" s="214" t="s">
        <v>878</v>
      </c>
      <c r="C2406" s="218">
        <v>559</v>
      </c>
      <c r="D2406" s="216" t="s">
        <v>25</v>
      </c>
      <c r="E2406" s="220">
        <v>4227</v>
      </c>
      <c r="F2406" s="230" t="s">
        <v>132</v>
      </c>
      <c r="G2406" s="221"/>
      <c r="H2406" s="245">
        <v>0</v>
      </c>
      <c r="I2406" s="245">
        <v>680000</v>
      </c>
      <c r="J2406" s="245">
        <v>0</v>
      </c>
    </row>
    <row r="2407" spans="1:10" x14ac:dyDescent="0.2">
      <c r="A2407" s="325">
        <v>51302</v>
      </c>
      <c r="B2407" s="329" t="s">
        <v>878</v>
      </c>
      <c r="C2407" s="154">
        <v>559</v>
      </c>
      <c r="D2407" s="155"/>
      <c r="E2407" s="156">
        <v>423</v>
      </c>
      <c r="F2407" s="226"/>
      <c r="G2407" s="157"/>
      <c r="H2407" s="243">
        <f t="shared" ref="H2407:J2407" si="1622">+H2408</f>
        <v>0</v>
      </c>
      <c r="I2407" s="243">
        <f t="shared" si="1622"/>
        <v>255000</v>
      </c>
      <c r="J2407" s="243">
        <f t="shared" si="1622"/>
        <v>0</v>
      </c>
    </row>
    <row r="2408" spans="1:10" ht="15" x14ac:dyDescent="0.2">
      <c r="A2408" s="216">
        <v>51302</v>
      </c>
      <c r="B2408" s="214" t="s">
        <v>878</v>
      </c>
      <c r="C2408" s="218">
        <v>559</v>
      </c>
      <c r="D2408" s="216" t="s">
        <v>25</v>
      </c>
      <c r="E2408" s="220">
        <v>4231</v>
      </c>
      <c r="F2408" s="230" t="s">
        <v>128</v>
      </c>
      <c r="G2408" s="221"/>
      <c r="H2408" s="344">
        <v>0</v>
      </c>
      <c r="I2408" s="344">
        <v>255000</v>
      </c>
      <c r="J2408" s="344">
        <v>0</v>
      </c>
    </row>
    <row r="2409" spans="1:10" ht="67.5" x14ac:dyDescent="0.2">
      <c r="A2409" s="391">
        <v>51302</v>
      </c>
      <c r="B2409" s="297" t="s">
        <v>879</v>
      </c>
      <c r="C2409" s="297"/>
      <c r="D2409" s="297"/>
      <c r="E2409" s="298"/>
      <c r="F2409" s="300" t="s">
        <v>838</v>
      </c>
      <c r="G2409" s="301" t="s">
        <v>690</v>
      </c>
      <c r="H2409" s="355">
        <f>H2410+H2413</f>
        <v>13000000</v>
      </c>
      <c r="I2409" s="355">
        <f>I2410+I2413</f>
        <v>0</v>
      </c>
      <c r="J2409" s="355">
        <f>J2410+J2413</f>
        <v>0</v>
      </c>
    </row>
    <row r="2410" spans="1:10" x14ac:dyDescent="0.2">
      <c r="A2410" s="390">
        <v>51302</v>
      </c>
      <c r="B2410" s="303" t="s">
        <v>879</v>
      </c>
      <c r="C2410" s="286">
        <v>11</v>
      </c>
      <c r="D2410" s="286"/>
      <c r="E2410" s="287">
        <v>42</v>
      </c>
      <c r="F2410" s="288"/>
      <c r="G2410" s="289"/>
      <c r="H2410" s="290">
        <f t="shared" ref="H2410:J2411" si="1623">H2411</f>
        <v>5000000</v>
      </c>
      <c r="I2410" s="290">
        <f t="shared" si="1623"/>
        <v>0</v>
      </c>
      <c r="J2410" s="290">
        <f t="shared" si="1623"/>
        <v>0</v>
      </c>
    </row>
    <row r="2411" spans="1:10" x14ac:dyDescent="0.2">
      <c r="A2411" s="325">
        <v>51302</v>
      </c>
      <c r="B2411" s="329" t="s">
        <v>879</v>
      </c>
      <c r="C2411" s="154">
        <v>11</v>
      </c>
      <c r="D2411" s="155"/>
      <c r="E2411" s="156">
        <v>421</v>
      </c>
      <c r="F2411" s="226"/>
      <c r="G2411" s="157"/>
      <c r="H2411" s="243">
        <f>H2412</f>
        <v>5000000</v>
      </c>
      <c r="I2411" s="243">
        <f t="shared" si="1623"/>
        <v>0</v>
      </c>
      <c r="J2411" s="243">
        <f t="shared" si="1623"/>
        <v>0</v>
      </c>
    </row>
    <row r="2412" spans="1:10" ht="15" x14ac:dyDescent="0.2">
      <c r="A2412" s="216">
        <v>51302</v>
      </c>
      <c r="B2412" s="214" t="s">
        <v>879</v>
      </c>
      <c r="C2412" s="218">
        <v>11</v>
      </c>
      <c r="D2412" s="216" t="s">
        <v>25</v>
      </c>
      <c r="E2412" s="220">
        <v>4214</v>
      </c>
      <c r="F2412" s="230" t="s">
        <v>154</v>
      </c>
      <c r="G2412" s="221"/>
      <c r="H2412" s="245">
        <v>5000000</v>
      </c>
      <c r="I2412" s="245">
        <v>0</v>
      </c>
      <c r="J2412" s="245">
        <v>0</v>
      </c>
    </row>
    <row r="2413" spans="1:10" x14ac:dyDescent="0.2">
      <c r="A2413" s="390">
        <v>51302</v>
      </c>
      <c r="B2413" s="303" t="s">
        <v>879</v>
      </c>
      <c r="C2413" s="286">
        <v>43</v>
      </c>
      <c r="D2413" s="286"/>
      <c r="E2413" s="287">
        <v>42</v>
      </c>
      <c r="F2413" s="288"/>
      <c r="G2413" s="289"/>
      <c r="H2413" s="290">
        <f t="shared" ref="H2413:J2414" si="1624">H2414</f>
        <v>8000000</v>
      </c>
      <c r="I2413" s="290">
        <f t="shared" si="1624"/>
        <v>0</v>
      </c>
      <c r="J2413" s="290">
        <f t="shared" si="1624"/>
        <v>0</v>
      </c>
    </row>
    <row r="2414" spans="1:10" x14ac:dyDescent="0.2">
      <c r="A2414" s="325">
        <v>51302</v>
      </c>
      <c r="B2414" s="329" t="s">
        <v>879</v>
      </c>
      <c r="C2414" s="154">
        <v>43</v>
      </c>
      <c r="D2414" s="155"/>
      <c r="E2414" s="156">
        <v>421</v>
      </c>
      <c r="F2414" s="226"/>
      <c r="G2414" s="157"/>
      <c r="H2414" s="243">
        <f t="shared" si="1624"/>
        <v>8000000</v>
      </c>
      <c r="I2414" s="243">
        <f t="shared" si="1624"/>
        <v>0</v>
      </c>
      <c r="J2414" s="243">
        <f t="shared" si="1624"/>
        <v>0</v>
      </c>
    </row>
    <row r="2415" spans="1:10" ht="15" x14ac:dyDescent="0.2">
      <c r="A2415" s="216">
        <v>51302</v>
      </c>
      <c r="B2415" s="214" t="s">
        <v>879</v>
      </c>
      <c r="C2415" s="218">
        <v>43</v>
      </c>
      <c r="D2415" s="216" t="s">
        <v>25</v>
      </c>
      <c r="E2415" s="220">
        <v>4214</v>
      </c>
      <c r="F2415" s="230" t="s">
        <v>154</v>
      </c>
      <c r="G2415" s="221"/>
      <c r="H2415" s="245">
        <v>8000000</v>
      </c>
      <c r="I2415" s="245">
        <v>0</v>
      </c>
      <c r="J2415" s="245">
        <v>0</v>
      </c>
    </row>
    <row r="2416" spans="1:10" ht="67.5" x14ac:dyDescent="0.2">
      <c r="A2416" s="391">
        <v>51302</v>
      </c>
      <c r="B2416" s="297" t="s">
        <v>881</v>
      </c>
      <c r="C2416" s="297"/>
      <c r="D2416" s="297"/>
      <c r="E2416" s="298"/>
      <c r="F2416" s="300" t="s">
        <v>880</v>
      </c>
      <c r="G2416" s="301" t="s">
        <v>690</v>
      </c>
      <c r="H2416" s="355">
        <f>+H2417</f>
        <v>37000000</v>
      </c>
      <c r="I2416" s="355">
        <f t="shared" ref="I2416:J2416" si="1625">+I2417</f>
        <v>0</v>
      </c>
      <c r="J2416" s="355">
        <f t="shared" si="1625"/>
        <v>0</v>
      </c>
    </row>
    <row r="2417" spans="1:10" x14ac:dyDescent="0.2">
      <c r="A2417" s="390">
        <v>51302</v>
      </c>
      <c r="B2417" s="303" t="s">
        <v>881</v>
      </c>
      <c r="C2417" s="286">
        <v>81</v>
      </c>
      <c r="D2417" s="286"/>
      <c r="E2417" s="287">
        <v>42</v>
      </c>
      <c r="F2417" s="288"/>
      <c r="G2417" s="289"/>
      <c r="H2417" s="290">
        <f t="shared" ref="H2417:J2417" si="1626">H2418</f>
        <v>37000000</v>
      </c>
      <c r="I2417" s="290">
        <f t="shared" si="1626"/>
        <v>0</v>
      </c>
      <c r="J2417" s="290">
        <f t="shared" si="1626"/>
        <v>0</v>
      </c>
    </row>
    <row r="2418" spans="1:10" s="179" customFormat="1" x14ac:dyDescent="0.2">
      <c r="A2418" s="325">
        <v>51302</v>
      </c>
      <c r="B2418" s="329" t="s">
        <v>881</v>
      </c>
      <c r="C2418" s="154">
        <v>81</v>
      </c>
      <c r="D2418" s="155"/>
      <c r="E2418" s="156">
        <v>421</v>
      </c>
      <c r="F2418" s="226"/>
      <c r="G2418" s="157"/>
      <c r="H2418" s="243">
        <f t="shared" ref="H2418:J2418" si="1627">+H2419</f>
        <v>37000000</v>
      </c>
      <c r="I2418" s="243">
        <f t="shared" si="1627"/>
        <v>0</v>
      </c>
      <c r="J2418" s="243">
        <f t="shared" si="1627"/>
        <v>0</v>
      </c>
    </row>
    <row r="2419" spans="1:10" s="152" customFormat="1" x14ac:dyDescent="0.2">
      <c r="A2419" s="216">
        <v>51302</v>
      </c>
      <c r="B2419" s="214" t="s">
        <v>881</v>
      </c>
      <c r="C2419" s="218">
        <v>81</v>
      </c>
      <c r="D2419" s="216" t="s">
        <v>25</v>
      </c>
      <c r="E2419" s="220">
        <v>4213</v>
      </c>
      <c r="F2419" s="230" t="s">
        <v>804</v>
      </c>
      <c r="G2419" s="221"/>
      <c r="H2419" s="245">
        <v>37000000</v>
      </c>
      <c r="I2419" s="245">
        <v>0</v>
      </c>
      <c r="J2419" s="245">
        <v>0</v>
      </c>
    </row>
    <row r="2420" spans="1:10" x14ac:dyDescent="0.2">
      <c r="A2420" s="402">
        <v>51271</v>
      </c>
      <c r="B2420" s="439" t="s">
        <v>754</v>
      </c>
      <c r="C2420" s="439"/>
      <c r="D2420" s="439"/>
      <c r="E2420" s="439"/>
      <c r="F2420" s="234" t="s">
        <v>741</v>
      </c>
      <c r="G2420" s="180"/>
      <c r="H2420" s="151">
        <f>H2421+H2495+H2520+H2534+H2566+H2603+H2646+H2653+H2660</f>
        <v>223648500</v>
      </c>
      <c r="I2420" s="151">
        <f>I2421+I2495+I2520+I2534+I2566+I2603+I2646+I2653+I2660</f>
        <v>158830000</v>
      </c>
      <c r="J2420" s="151">
        <f>J2421+J2495+J2520+J2534+J2566+J2603+J2646+J2653+J2660</f>
        <v>79680000</v>
      </c>
    </row>
    <row r="2421" spans="1:10" s="152" customFormat="1" ht="67.5" x14ac:dyDescent="0.2">
      <c r="A2421" s="391">
        <v>51271</v>
      </c>
      <c r="B2421" s="297" t="s">
        <v>821</v>
      </c>
      <c r="C2421" s="297"/>
      <c r="D2421" s="297"/>
      <c r="E2421" s="298"/>
      <c r="F2421" s="300" t="s">
        <v>768</v>
      </c>
      <c r="G2421" s="301" t="s">
        <v>690</v>
      </c>
      <c r="H2421" s="302">
        <f>H2422+H2432+H2465+H2473+H2480</f>
        <v>10317000</v>
      </c>
      <c r="I2421" s="302">
        <f>I2422+I2432+I2465+I2473+I2480</f>
        <v>10257000</v>
      </c>
      <c r="J2421" s="302">
        <f>J2422+J2432+J2465+J2473+J2480</f>
        <v>10971500</v>
      </c>
    </row>
    <row r="2422" spans="1:10" x14ac:dyDescent="0.2">
      <c r="A2422" s="335">
        <v>51271</v>
      </c>
      <c r="B2422" s="333" t="s">
        <v>821</v>
      </c>
      <c r="C2422" s="286">
        <v>43</v>
      </c>
      <c r="D2422" s="333"/>
      <c r="E2422" s="287">
        <v>31</v>
      </c>
      <c r="F2422" s="288"/>
      <c r="G2422" s="288"/>
      <c r="H2422" s="318">
        <f>H2423+H2428+H2430</f>
        <v>4326000</v>
      </c>
      <c r="I2422" s="318">
        <f t="shared" ref="I2422:J2422" si="1628">I2423+I2428+I2430</f>
        <v>4476000</v>
      </c>
      <c r="J2422" s="318">
        <f t="shared" si="1628"/>
        <v>5201000</v>
      </c>
    </row>
    <row r="2423" spans="1:10" x14ac:dyDescent="0.2">
      <c r="A2423" s="325">
        <v>51271</v>
      </c>
      <c r="B2423" s="329" t="s">
        <v>821</v>
      </c>
      <c r="C2423" s="330">
        <v>43</v>
      </c>
      <c r="D2423" s="325"/>
      <c r="E2423" s="187">
        <v>311</v>
      </c>
      <c r="F2423" s="231"/>
      <c r="G2423" s="331"/>
      <c r="H2423" s="200">
        <f>H2424+H2425+H2426+H2427</f>
        <v>3546000</v>
      </c>
      <c r="I2423" s="200">
        <f t="shared" ref="I2423:J2423" si="1629">I2424+I2425+I2426+I2427</f>
        <v>3676000</v>
      </c>
      <c r="J2423" s="200">
        <f t="shared" si="1629"/>
        <v>4301000</v>
      </c>
    </row>
    <row r="2424" spans="1:10" ht="15" x14ac:dyDescent="0.2">
      <c r="A2424" s="216">
        <v>51271</v>
      </c>
      <c r="B2424" s="214" t="s">
        <v>821</v>
      </c>
      <c r="C2424" s="215">
        <v>43</v>
      </c>
      <c r="D2424" s="216" t="s">
        <v>25</v>
      </c>
      <c r="E2424" s="188">
        <v>3111</v>
      </c>
      <c r="F2424" s="229" t="s">
        <v>19</v>
      </c>
      <c r="H2424" s="334">
        <v>3500000</v>
      </c>
      <c r="I2424" s="334">
        <v>3630000</v>
      </c>
      <c r="J2424" s="334">
        <v>4250000</v>
      </c>
    </row>
    <row r="2425" spans="1:10" ht="15" x14ac:dyDescent="0.2">
      <c r="A2425" s="216">
        <v>51271</v>
      </c>
      <c r="B2425" s="214" t="s">
        <v>821</v>
      </c>
      <c r="C2425" s="215">
        <v>43</v>
      </c>
      <c r="D2425" s="216" t="s">
        <v>25</v>
      </c>
      <c r="E2425" s="188">
        <v>3112</v>
      </c>
      <c r="F2425" s="229" t="s">
        <v>640</v>
      </c>
      <c r="H2425" s="334">
        <v>15000</v>
      </c>
      <c r="I2425" s="334">
        <v>15000</v>
      </c>
      <c r="J2425" s="334">
        <v>20000</v>
      </c>
    </row>
    <row r="2426" spans="1:10" s="152" customFormat="1" x14ac:dyDescent="0.2">
      <c r="A2426" s="216">
        <v>51271</v>
      </c>
      <c r="B2426" s="214" t="s">
        <v>821</v>
      </c>
      <c r="C2426" s="215">
        <v>43</v>
      </c>
      <c r="D2426" s="216" t="s">
        <v>25</v>
      </c>
      <c r="E2426" s="188">
        <v>3113</v>
      </c>
      <c r="F2426" s="229" t="s">
        <v>20</v>
      </c>
      <c r="G2426" s="209"/>
      <c r="H2426" s="334">
        <v>30000</v>
      </c>
      <c r="I2426" s="334">
        <v>30000</v>
      </c>
      <c r="J2426" s="334">
        <v>30000</v>
      </c>
    </row>
    <row r="2427" spans="1:10" ht="15" x14ac:dyDescent="0.2">
      <c r="A2427" s="216">
        <v>51271</v>
      </c>
      <c r="B2427" s="214" t="s">
        <v>821</v>
      </c>
      <c r="C2427" s="215">
        <v>43</v>
      </c>
      <c r="D2427" s="216" t="s">
        <v>25</v>
      </c>
      <c r="E2427" s="188">
        <v>3114</v>
      </c>
      <c r="F2427" s="229" t="s">
        <v>21</v>
      </c>
      <c r="H2427" s="334">
        <v>1000</v>
      </c>
      <c r="I2427" s="334">
        <v>1000</v>
      </c>
      <c r="J2427" s="334">
        <v>1000</v>
      </c>
    </row>
    <row r="2428" spans="1:10" s="152" customFormat="1" x14ac:dyDescent="0.2">
      <c r="A2428" s="325">
        <v>51271</v>
      </c>
      <c r="B2428" s="329" t="s">
        <v>821</v>
      </c>
      <c r="C2428" s="330">
        <v>43</v>
      </c>
      <c r="D2428" s="325"/>
      <c r="E2428" s="187">
        <v>312</v>
      </c>
      <c r="F2428" s="231"/>
      <c r="G2428" s="331"/>
      <c r="H2428" s="200">
        <f t="shared" ref="H2428:J2428" si="1630">H2429</f>
        <v>200000</v>
      </c>
      <c r="I2428" s="200">
        <f t="shared" si="1630"/>
        <v>200000</v>
      </c>
      <c r="J2428" s="200">
        <f t="shared" si="1630"/>
        <v>200000</v>
      </c>
    </row>
    <row r="2429" spans="1:10" ht="15" x14ac:dyDescent="0.2">
      <c r="A2429" s="216">
        <v>51271</v>
      </c>
      <c r="B2429" s="214" t="s">
        <v>821</v>
      </c>
      <c r="C2429" s="215">
        <v>43</v>
      </c>
      <c r="D2429" s="216" t="s">
        <v>25</v>
      </c>
      <c r="E2429" s="188">
        <v>3121</v>
      </c>
      <c r="F2429" s="229" t="s">
        <v>22</v>
      </c>
      <c r="H2429" s="334">
        <v>200000</v>
      </c>
      <c r="I2429" s="334">
        <v>200000</v>
      </c>
      <c r="J2429" s="334">
        <v>200000</v>
      </c>
    </row>
    <row r="2430" spans="1:10" x14ac:dyDescent="0.2">
      <c r="A2430" s="325">
        <v>51271</v>
      </c>
      <c r="B2430" s="329" t="s">
        <v>821</v>
      </c>
      <c r="C2430" s="330">
        <v>43</v>
      </c>
      <c r="D2430" s="325"/>
      <c r="E2430" s="187">
        <v>313</v>
      </c>
      <c r="F2430" s="231"/>
      <c r="G2430" s="331"/>
      <c r="H2430" s="200">
        <f>H2431</f>
        <v>580000</v>
      </c>
      <c r="I2430" s="200">
        <f t="shared" ref="I2430:J2430" si="1631">I2431</f>
        <v>600000</v>
      </c>
      <c r="J2430" s="200">
        <f t="shared" si="1631"/>
        <v>700000</v>
      </c>
    </row>
    <row r="2431" spans="1:10" s="152" customFormat="1" x14ac:dyDescent="0.2">
      <c r="A2431" s="216">
        <v>51271</v>
      </c>
      <c r="B2431" s="214" t="s">
        <v>821</v>
      </c>
      <c r="C2431" s="215">
        <v>43</v>
      </c>
      <c r="D2431" s="216" t="s">
        <v>25</v>
      </c>
      <c r="E2431" s="188">
        <v>3132</v>
      </c>
      <c r="F2431" s="229" t="s">
        <v>280</v>
      </c>
      <c r="G2431" s="209"/>
      <c r="H2431" s="334">
        <v>580000</v>
      </c>
      <c r="I2431" s="334">
        <v>600000</v>
      </c>
      <c r="J2431" s="334">
        <v>700000</v>
      </c>
    </row>
    <row r="2432" spans="1:10" x14ac:dyDescent="0.2">
      <c r="A2432" s="335">
        <v>51271</v>
      </c>
      <c r="B2432" s="333" t="s">
        <v>821</v>
      </c>
      <c r="C2432" s="286">
        <v>43</v>
      </c>
      <c r="D2432" s="333"/>
      <c r="E2432" s="287">
        <v>32</v>
      </c>
      <c r="F2432" s="288"/>
      <c r="G2432" s="288"/>
      <c r="H2432" s="318">
        <f>H2433+H2438+H2445+H2455+H2457</f>
        <v>4815000</v>
      </c>
      <c r="I2432" s="318">
        <f t="shared" ref="I2432:J2432" si="1632">I2433+I2438+I2445+I2455+I2457</f>
        <v>4850000</v>
      </c>
      <c r="J2432" s="318">
        <f t="shared" si="1632"/>
        <v>4989500</v>
      </c>
    </row>
    <row r="2433" spans="1:10" x14ac:dyDescent="0.2">
      <c r="A2433" s="325">
        <v>51271</v>
      </c>
      <c r="B2433" s="329" t="s">
        <v>821</v>
      </c>
      <c r="C2433" s="330">
        <v>43</v>
      </c>
      <c r="D2433" s="325"/>
      <c r="E2433" s="187">
        <v>321</v>
      </c>
      <c r="F2433" s="231"/>
      <c r="G2433" s="331"/>
      <c r="H2433" s="200">
        <f>H2434+H2435+H2436+H2437</f>
        <v>326500</v>
      </c>
      <c r="I2433" s="200">
        <f t="shared" ref="I2433:J2433" si="1633">I2434+I2435+I2436+I2437</f>
        <v>341500</v>
      </c>
      <c r="J2433" s="200">
        <f t="shared" si="1633"/>
        <v>381000</v>
      </c>
    </row>
    <row r="2434" spans="1:10" ht="15" x14ac:dyDescent="0.2">
      <c r="A2434" s="216">
        <v>51271</v>
      </c>
      <c r="B2434" s="214" t="s">
        <v>821</v>
      </c>
      <c r="C2434" s="215">
        <v>43</v>
      </c>
      <c r="D2434" s="216" t="s">
        <v>25</v>
      </c>
      <c r="E2434" s="188">
        <v>3211</v>
      </c>
      <c r="F2434" s="229" t="s">
        <v>110</v>
      </c>
      <c r="H2434" s="334">
        <v>200000</v>
      </c>
      <c r="I2434" s="334">
        <v>200000</v>
      </c>
      <c r="J2434" s="334">
        <v>220000</v>
      </c>
    </row>
    <row r="2435" spans="1:10" ht="30" x14ac:dyDescent="0.2">
      <c r="A2435" s="216">
        <v>51271</v>
      </c>
      <c r="B2435" s="214" t="s">
        <v>821</v>
      </c>
      <c r="C2435" s="215">
        <v>43</v>
      </c>
      <c r="D2435" s="216" t="s">
        <v>25</v>
      </c>
      <c r="E2435" s="188">
        <v>3212</v>
      </c>
      <c r="F2435" s="229" t="s">
        <v>111</v>
      </c>
      <c r="H2435" s="334">
        <v>71500</v>
      </c>
      <c r="I2435" s="334">
        <v>76500</v>
      </c>
      <c r="J2435" s="334">
        <v>91000</v>
      </c>
    </row>
    <row r="2436" spans="1:10" s="152" customFormat="1" x14ac:dyDescent="0.2">
      <c r="A2436" s="216">
        <v>51271</v>
      </c>
      <c r="B2436" s="214" t="s">
        <v>821</v>
      </c>
      <c r="C2436" s="215">
        <v>43</v>
      </c>
      <c r="D2436" s="216" t="s">
        <v>25</v>
      </c>
      <c r="E2436" s="188">
        <v>3213</v>
      </c>
      <c r="F2436" s="229" t="s">
        <v>112</v>
      </c>
      <c r="G2436" s="209"/>
      <c r="H2436" s="334">
        <v>50000</v>
      </c>
      <c r="I2436" s="334">
        <v>60000</v>
      </c>
      <c r="J2436" s="334">
        <v>65000</v>
      </c>
    </row>
    <row r="2437" spans="1:10" ht="15" x14ac:dyDescent="0.2">
      <c r="A2437" s="216">
        <v>51271</v>
      </c>
      <c r="B2437" s="214" t="s">
        <v>821</v>
      </c>
      <c r="C2437" s="215">
        <v>43</v>
      </c>
      <c r="D2437" s="216" t="s">
        <v>25</v>
      </c>
      <c r="E2437" s="188">
        <v>3214</v>
      </c>
      <c r="F2437" s="229" t="s">
        <v>234</v>
      </c>
      <c r="H2437" s="334">
        <v>5000</v>
      </c>
      <c r="I2437" s="334">
        <v>5000</v>
      </c>
      <c r="J2437" s="334">
        <v>5000</v>
      </c>
    </row>
    <row r="2438" spans="1:10" x14ac:dyDescent="0.2">
      <c r="A2438" s="325">
        <v>51271</v>
      </c>
      <c r="B2438" s="329" t="s">
        <v>821</v>
      </c>
      <c r="C2438" s="330">
        <v>43</v>
      </c>
      <c r="D2438" s="325"/>
      <c r="E2438" s="187">
        <v>322</v>
      </c>
      <c r="F2438" s="231"/>
      <c r="G2438" s="331"/>
      <c r="H2438" s="200">
        <f>H2439+H2440+H2441+H2442+H2443+H2444</f>
        <v>1108000</v>
      </c>
      <c r="I2438" s="200">
        <f t="shared" ref="I2438:J2438" si="1634">I2439+I2440+I2441+I2442+I2443+I2444</f>
        <v>1128000</v>
      </c>
      <c r="J2438" s="200">
        <f t="shared" si="1634"/>
        <v>1108000</v>
      </c>
    </row>
    <row r="2439" spans="1:10" ht="15" x14ac:dyDescent="0.2">
      <c r="A2439" s="216">
        <v>51271</v>
      </c>
      <c r="B2439" s="214" t="s">
        <v>821</v>
      </c>
      <c r="C2439" s="215">
        <v>43</v>
      </c>
      <c r="D2439" s="216" t="s">
        <v>25</v>
      </c>
      <c r="E2439" s="188">
        <v>3221</v>
      </c>
      <c r="F2439" s="229" t="s">
        <v>146</v>
      </c>
      <c r="H2439" s="334">
        <v>50000</v>
      </c>
      <c r="I2439" s="334">
        <v>50000</v>
      </c>
      <c r="J2439" s="334">
        <v>50000</v>
      </c>
    </row>
    <row r="2440" spans="1:10" ht="15" x14ac:dyDescent="0.2">
      <c r="A2440" s="216">
        <v>51271</v>
      </c>
      <c r="B2440" s="214" t="s">
        <v>821</v>
      </c>
      <c r="C2440" s="215">
        <v>43</v>
      </c>
      <c r="D2440" s="216" t="s">
        <v>25</v>
      </c>
      <c r="E2440" s="188">
        <v>3222</v>
      </c>
      <c r="F2440" s="229" t="s">
        <v>114</v>
      </c>
      <c r="H2440" s="334">
        <v>5000</v>
      </c>
      <c r="I2440" s="334">
        <v>5000</v>
      </c>
      <c r="J2440" s="334">
        <v>5000</v>
      </c>
    </row>
    <row r="2441" spans="1:10" ht="15" x14ac:dyDescent="0.2">
      <c r="A2441" s="216">
        <v>51271</v>
      </c>
      <c r="B2441" s="214" t="s">
        <v>821</v>
      </c>
      <c r="C2441" s="215">
        <v>43</v>
      </c>
      <c r="D2441" s="216" t="s">
        <v>25</v>
      </c>
      <c r="E2441" s="188">
        <v>3223</v>
      </c>
      <c r="F2441" s="229" t="s">
        <v>115</v>
      </c>
      <c r="H2441" s="334">
        <v>1000000</v>
      </c>
      <c r="I2441" s="334">
        <v>1000000</v>
      </c>
      <c r="J2441" s="334">
        <v>1000000</v>
      </c>
    </row>
    <row r="2442" spans="1:10" ht="30" x14ac:dyDescent="0.2">
      <c r="A2442" s="216">
        <v>51271</v>
      </c>
      <c r="B2442" s="214" t="s">
        <v>821</v>
      </c>
      <c r="C2442" s="215">
        <v>43</v>
      </c>
      <c r="D2442" s="216" t="s">
        <v>25</v>
      </c>
      <c r="E2442" s="188">
        <v>3224</v>
      </c>
      <c r="F2442" s="229" t="s">
        <v>144</v>
      </c>
      <c r="H2442" s="334">
        <v>20000</v>
      </c>
      <c r="I2442" s="334">
        <v>20000</v>
      </c>
      <c r="J2442" s="334">
        <v>20000</v>
      </c>
    </row>
    <row r="2443" spans="1:10" s="152" customFormat="1" x14ac:dyDescent="0.2">
      <c r="A2443" s="216">
        <v>51271</v>
      </c>
      <c r="B2443" s="214" t="s">
        <v>821</v>
      </c>
      <c r="C2443" s="215">
        <v>43</v>
      </c>
      <c r="D2443" s="216" t="s">
        <v>25</v>
      </c>
      <c r="E2443" s="188">
        <v>3225</v>
      </c>
      <c r="F2443" s="229" t="s">
        <v>151</v>
      </c>
      <c r="G2443" s="209"/>
      <c r="H2443" s="334">
        <v>3000</v>
      </c>
      <c r="I2443" s="334">
        <v>3000</v>
      </c>
      <c r="J2443" s="334">
        <v>3000</v>
      </c>
    </row>
    <row r="2444" spans="1:10" ht="15" x14ac:dyDescent="0.2">
      <c r="A2444" s="216">
        <v>51271</v>
      </c>
      <c r="B2444" s="214" t="s">
        <v>821</v>
      </c>
      <c r="C2444" s="215">
        <v>43</v>
      </c>
      <c r="D2444" s="216" t="s">
        <v>25</v>
      </c>
      <c r="E2444" s="188">
        <v>3227</v>
      </c>
      <c r="F2444" s="229" t="s">
        <v>235</v>
      </c>
      <c r="H2444" s="334">
        <v>30000</v>
      </c>
      <c r="I2444" s="334">
        <v>50000</v>
      </c>
      <c r="J2444" s="334">
        <v>30000</v>
      </c>
    </row>
    <row r="2445" spans="1:10" x14ac:dyDescent="0.2">
      <c r="A2445" s="325">
        <v>51271</v>
      </c>
      <c r="B2445" s="329" t="s">
        <v>821</v>
      </c>
      <c r="C2445" s="330">
        <v>43</v>
      </c>
      <c r="D2445" s="325"/>
      <c r="E2445" s="187">
        <v>323</v>
      </c>
      <c r="F2445" s="231"/>
      <c r="G2445" s="331"/>
      <c r="H2445" s="200">
        <f>H2446+H2447+H2448+H2449+H2450+H2451+H2452+H2453+H2454</f>
        <v>2735500</v>
      </c>
      <c r="I2445" s="200">
        <f t="shared" ref="I2445:J2445" si="1635">I2446+I2447+I2448+I2449+I2450+I2451+I2452+I2453+I2454</f>
        <v>2735500</v>
      </c>
      <c r="J2445" s="200">
        <f t="shared" si="1635"/>
        <v>2855500</v>
      </c>
    </row>
    <row r="2446" spans="1:10" ht="15" x14ac:dyDescent="0.2">
      <c r="A2446" s="216">
        <v>51271</v>
      </c>
      <c r="B2446" s="214" t="s">
        <v>821</v>
      </c>
      <c r="C2446" s="215">
        <v>43</v>
      </c>
      <c r="D2446" s="216" t="s">
        <v>25</v>
      </c>
      <c r="E2446" s="188">
        <v>3231</v>
      </c>
      <c r="F2446" s="229" t="s">
        <v>117</v>
      </c>
      <c r="H2446" s="334">
        <v>200000</v>
      </c>
      <c r="I2446" s="334">
        <v>200000</v>
      </c>
      <c r="J2446" s="334">
        <v>220000</v>
      </c>
    </row>
    <row r="2447" spans="1:10" ht="15" x14ac:dyDescent="0.2">
      <c r="A2447" s="216">
        <v>51271</v>
      </c>
      <c r="B2447" s="214" t="s">
        <v>821</v>
      </c>
      <c r="C2447" s="215">
        <v>43</v>
      </c>
      <c r="D2447" s="216" t="s">
        <v>25</v>
      </c>
      <c r="E2447" s="188">
        <v>3232</v>
      </c>
      <c r="F2447" s="229" t="s">
        <v>118</v>
      </c>
      <c r="H2447" s="334">
        <v>300000</v>
      </c>
      <c r="I2447" s="334">
        <v>300000</v>
      </c>
      <c r="J2447" s="334">
        <v>300000</v>
      </c>
    </row>
    <row r="2448" spans="1:10" ht="15" x14ac:dyDescent="0.2">
      <c r="A2448" s="216">
        <v>51271</v>
      </c>
      <c r="B2448" s="214" t="s">
        <v>821</v>
      </c>
      <c r="C2448" s="215">
        <v>43</v>
      </c>
      <c r="D2448" s="216" t="s">
        <v>25</v>
      </c>
      <c r="E2448" s="188">
        <v>3233</v>
      </c>
      <c r="F2448" s="229" t="s">
        <v>119</v>
      </c>
      <c r="H2448" s="334">
        <v>300000</v>
      </c>
      <c r="I2448" s="334">
        <v>300000</v>
      </c>
      <c r="J2448" s="334">
        <v>400000</v>
      </c>
    </row>
    <row r="2449" spans="1:10" ht="15" x14ac:dyDescent="0.2">
      <c r="A2449" s="216">
        <v>51271</v>
      </c>
      <c r="B2449" s="214" t="s">
        <v>821</v>
      </c>
      <c r="C2449" s="215">
        <v>43</v>
      </c>
      <c r="D2449" s="216" t="s">
        <v>25</v>
      </c>
      <c r="E2449" s="188">
        <v>3234</v>
      </c>
      <c r="F2449" s="229" t="s">
        <v>787</v>
      </c>
      <c r="H2449" s="334">
        <v>1000000</v>
      </c>
      <c r="I2449" s="334">
        <v>1000000</v>
      </c>
      <c r="J2449" s="334">
        <v>1000000</v>
      </c>
    </row>
    <row r="2450" spans="1:10" ht="15" x14ac:dyDescent="0.2">
      <c r="A2450" s="216">
        <v>51271</v>
      </c>
      <c r="B2450" s="214" t="s">
        <v>821</v>
      </c>
      <c r="C2450" s="215">
        <v>43</v>
      </c>
      <c r="D2450" s="216" t="s">
        <v>25</v>
      </c>
      <c r="E2450" s="188">
        <v>3235</v>
      </c>
      <c r="F2450" s="229" t="s">
        <v>42</v>
      </c>
      <c r="H2450" s="334">
        <v>500</v>
      </c>
      <c r="I2450" s="334">
        <v>500</v>
      </c>
      <c r="J2450" s="334">
        <v>500</v>
      </c>
    </row>
    <row r="2451" spans="1:10" ht="15" x14ac:dyDescent="0.2">
      <c r="A2451" s="216">
        <v>51271</v>
      </c>
      <c r="B2451" s="214" t="s">
        <v>821</v>
      </c>
      <c r="C2451" s="215">
        <v>43</v>
      </c>
      <c r="D2451" s="216" t="s">
        <v>25</v>
      </c>
      <c r="E2451" s="188">
        <v>3236</v>
      </c>
      <c r="F2451" s="229" t="s">
        <v>788</v>
      </c>
      <c r="H2451" s="334">
        <v>50000</v>
      </c>
      <c r="I2451" s="334">
        <v>50000</v>
      </c>
      <c r="J2451" s="334">
        <v>50000</v>
      </c>
    </row>
    <row r="2452" spans="1:10" ht="15" x14ac:dyDescent="0.2">
      <c r="A2452" s="216">
        <v>51271</v>
      </c>
      <c r="B2452" s="214" t="s">
        <v>821</v>
      </c>
      <c r="C2452" s="215">
        <v>43</v>
      </c>
      <c r="D2452" s="216" t="s">
        <v>25</v>
      </c>
      <c r="E2452" s="188">
        <v>3237</v>
      </c>
      <c r="F2452" s="229" t="s">
        <v>36</v>
      </c>
      <c r="H2452" s="334">
        <v>800000</v>
      </c>
      <c r="I2452" s="334">
        <v>800000</v>
      </c>
      <c r="J2452" s="334">
        <v>800000</v>
      </c>
    </row>
    <row r="2453" spans="1:10" s="152" customFormat="1" x14ac:dyDescent="0.2">
      <c r="A2453" s="216">
        <v>51271</v>
      </c>
      <c r="B2453" s="214" t="s">
        <v>821</v>
      </c>
      <c r="C2453" s="215">
        <v>43</v>
      </c>
      <c r="D2453" s="216" t="s">
        <v>25</v>
      </c>
      <c r="E2453" s="188">
        <v>3238</v>
      </c>
      <c r="F2453" s="229" t="s">
        <v>122</v>
      </c>
      <c r="G2453" s="209"/>
      <c r="H2453" s="334">
        <v>55000</v>
      </c>
      <c r="I2453" s="334">
        <v>55000</v>
      </c>
      <c r="J2453" s="334">
        <v>55000</v>
      </c>
    </row>
    <row r="2454" spans="1:10" ht="15" x14ac:dyDescent="0.2">
      <c r="A2454" s="216">
        <v>51271</v>
      </c>
      <c r="B2454" s="214" t="s">
        <v>821</v>
      </c>
      <c r="C2454" s="215">
        <v>43</v>
      </c>
      <c r="D2454" s="216" t="s">
        <v>25</v>
      </c>
      <c r="E2454" s="188">
        <v>3239</v>
      </c>
      <c r="F2454" s="229" t="s">
        <v>778</v>
      </c>
      <c r="H2454" s="334">
        <v>30000</v>
      </c>
      <c r="I2454" s="334">
        <v>30000</v>
      </c>
      <c r="J2454" s="334">
        <v>30000</v>
      </c>
    </row>
    <row r="2455" spans="1:10" s="152" customFormat="1" x14ac:dyDescent="0.2">
      <c r="A2455" s="325">
        <v>51271</v>
      </c>
      <c r="B2455" s="329" t="s">
        <v>821</v>
      </c>
      <c r="C2455" s="330">
        <v>43</v>
      </c>
      <c r="D2455" s="325"/>
      <c r="E2455" s="187">
        <v>324</v>
      </c>
      <c r="F2455" s="231"/>
      <c r="G2455" s="331"/>
      <c r="H2455" s="200">
        <f t="shared" ref="H2455:J2455" si="1636">H2456</f>
        <v>30000</v>
      </c>
      <c r="I2455" s="200">
        <f t="shared" si="1636"/>
        <v>30000</v>
      </c>
      <c r="J2455" s="200">
        <f t="shared" si="1636"/>
        <v>30000</v>
      </c>
    </row>
    <row r="2456" spans="1:10" ht="30" x14ac:dyDescent="0.2">
      <c r="A2456" s="216">
        <v>51271</v>
      </c>
      <c r="B2456" s="214" t="s">
        <v>821</v>
      </c>
      <c r="C2456" s="215">
        <v>43</v>
      </c>
      <c r="D2456" s="216" t="s">
        <v>25</v>
      </c>
      <c r="E2456" s="188">
        <v>3241</v>
      </c>
      <c r="F2456" s="229" t="s">
        <v>238</v>
      </c>
      <c r="H2456" s="334">
        <v>30000</v>
      </c>
      <c r="I2456" s="334">
        <v>30000</v>
      </c>
      <c r="J2456" s="334">
        <v>30000</v>
      </c>
    </row>
    <row r="2457" spans="1:10" x14ac:dyDescent="0.2">
      <c r="A2457" s="325">
        <v>51271</v>
      </c>
      <c r="B2457" s="329" t="s">
        <v>821</v>
      </c>
      <c r="C2457" s="330">
        <v>43</v>
      </c>
      <c r="D2457" s="325"/>
      <c r="E2457" s="187">
        <v>329</v>
      </c>
      <c r="F2457" s="231"/>
      <c r="G2457" s="331"/>
      <c r="H2457" s="200">
        <f>H2458+H2459+H2460+H2461+H2462+H2463+H2464</f>
        <v>615000</v>
      </c>
      <c r="I2457" s="200">
        <f t="shared" ref="I2457:J2457" si="1637">I2458+I2459+I2460+I2461+I2462+I2463+I2464</f>
        <v>615000</v>
      </c>
      <c r="J2457" s="200">
        <f t="shared" si="1637"/>
        <v>615000</v>
      </c>
    </row>
    <row r="2458" spans="1:10" ht="30" x14ac:dyDescent="0.2">
      <c r="A2458" s="216">
        <v>51271</v>
      </c>
      <c r="B2458" s="214" t="s">
        <v>821</v>
      </c>
      <c r="C2458" s="215">
        <v>43</v>
      </c>
      <c r="D2458" s="216" t="s">
        <v>25</v>
      </c>
      <c r="E2458" s="188">
        <v>3291</v>
      </c>
      <c r="F2458" s="229" t="s">
        <v>152</v>
      </c>
      <c r="H2458" s="334">
        <v>320000</v>
      </c>
      <c r="I2458" s="334">
        <v>320000</v>
      </c>
      <c r="J2458" s="334">
        <v>320000</v>
      </c>
    </row>
    <row r="2459" spans="1:10" ht="15" x14ac:dyDescent="0.2">
      <c r="A2459" s="216">
        <v>51271</v>
      </c>
      <c r="B2459" s="214" t="s">
        <v>821</v>
      </c>
      <c r="C2459" s="215">
        <v>43</v>
      </c>
      <c r="D2459" s="216" t="s">
        <v>25</v>
      </c>
      <c r="E2459" s="188">
        <v>3292</v>
      </c>
      <c r="F2459" s="229" t="s">
        <v>123</v>
      </c>
      <c r="H2459" s="334">
        <v>45000</v>
      </c>
      <c r="I2459" s="334">
        <v>45000</v>
      </c>
      <c r="J2459" s="334">
        <v>45000</v>
      </c>
    </row>
    <row r="2460" spans="1:10" ht="15" x14ac:dyDescent="0.2">
      <c r="A2460" s="216">
        <v>51271</v>
      </c>
      <c r="B2460" s="214" t="s">
        <v>821</v>
      </c>
      <c r="C2460" s="215">
        <v>43</v>
      </c>
      <c r="D2460" s="216" t="s">
        <v>25</v>
      </c>
      <c r="E2460" s="188">
        <v>3293</v>
      </c>
      <c r="F2460" s="229" t="s">
        <v>124</v>
      </c>
      <c r="H2460" s="334">
        <v>100000</v>
      </c>
      <c r="I2460" s="334">
        <v>100000</v>
      </c>
      <c r="J2460" s="334">
        <v>100000</v>
      </c>
    </row>
    <row r="2461" spans="1:10" ht="15" x14ac:dyDescent="0.2">
      <c r="A2461" s="216">
        <v>51271</v>
      </c>
      <c r="B2461" s="214" t="s">
        <v>821</v>
      </c>
      <c r="C2461" s="215">
        <v>43</v>
      </c>
      <c r="D2461" s="216" t="s">
        <v>25</v>
      </c>
      <c r="E2461" s="188">
        <v>3294</v>
      </c>
      <c r="F2461" s="229" t="s">
        <v>611</v>
      </c>
      <c r="H2461" s="334">
        <v>90000</v>
      </c>
      <c r="I2461" s="334">
        <v>90000</v>
      </c>
      <c r="J2461" s="334">
        <v>90000</v>
      </c>
    </row>
    <row r="2462" spans="1:10" ht="15" x14ac:dyDescent="0.2">
      <c r="A2462" s="216">
        <v>51271</v>
      </c>
      <c r="B2462" s="214" t="s">
        <v>821</v>
      </c>
      <c r="C2462" s="215">
        <v>43</v>
      </c>
      <c r="D2462" s="216" t="s">
        <v>25</v>
      </c>
      <c r="E2462" s="188">
        <v>3295</v>
      </c>
      <c r="F2462" s="229" t="s">
        <v>237</v>
      </c>
      <c r="H2462" s="334">
        <v>30000</v>
      </c>
      <c r="I2462" s="334">
        <v>30000</v>
      </c>
      <c r="J2462" s="334">
        <v>30000</v>
      </c>
    </row>
    <row r="2463" spans="1:10" ht="15" x14ac:dyDescent="0.2">
      <c r="A2463" s="216">
        <v>51271</v>
      </c>
      <c r="B2463" s="214" t="s">
        <v>821</v>
      </c>
      <c r="C2463" s="215">
        <v>43</v>
      </c>
      <c r="D2463" s="216" t="s">
        <v>25</v>
      </c>
      <c r="E2463" s="188">
        <v>3296</v>
      </c>
      <c r="F2463" s="229" t="s">
        <v>612</v>
      </c>
      <c r="H2463" s="334">
        <v>20000</v>
      </c>
      <c r="I2463" s="334">
        <v>20000</v>
      </c>
      <c r="J2463" s="334">
        <v>20000</v>
      </c>
    </row>
    <row r="2464" spans="1:10" s="152" customFormat="1" x14ac:dyDescent="0.2">
      <c r="A2464" s="216">
        <v>51271</v>
      </c>
      <c r="B2464" s="214" t="s">
        <v>821</v>
      </c>
      <c r="C2464" s="215">
        <v>43</v>
      </c>
      <c r="D2464" s="216" t="s">
        <v>25</v>
      </c>
      <c r="E2464" s="188">
        <v>3299</v>
      </c>
      <c r="F2464" s="229" t="s">
        <v>125</v>
      </c>
      <c r="G2464" s="209"/>
      <c r="H2464" s="334">
        <v>10000</v>
      </c>
      <c r="I2464" s="334">
        <v>10000</v>
      </c>
      <c r="J2464" s="334">
        <v>10000</v>
      </c>
    </row>
    <row r="2465" spans="1:10" x14ac:dyDescent="0.2">
      <c r="A2465" s="335">
        <v>51271</v>
      </c>
      <c r="B2465" s="333" t="s">
        <v>821</v>
      </c>
      <c r="C2465" s="286">
        <v>43</v>
      </c>
      <c r="D2465" s="333"/>
      <c r="E2465" s="287">
        <v>34</v>
      </c>
      <c r="F2465" s="288"/>
      <c r="G2465" s="288"/>
      <c r="H2465" s="318">
        <f>H2466+H2468</f>
        <v>626000</v>
      </c>
      <c r="I2465" s="318">
        <f t="shared" ref="I2465:J2465" si="1638">I2466+I2468</f>
        <v>526000</v>
      </c>
      <c r="J2465" s="318">
        <f t="shared" si="1638"/>
        <v>426000</v>
      </c>
    </row>
    <row r="2466" spans="1:10" s="152" customFormat="1" x14ac:dyDescent="0.2">
      <c r="A2466" s="325">
        <v>51271</v>
      </c>
      <c r="B2466" s="329" t="s">
        <v>821</v>
      </c>
      <c r="C2466" s="330">
        <v>43</v>
      </c>
      <c r="D2466" s="325"/>
      <c r="E2466" s="187">
        <v>342</v>
      </c>
      <c r="F2466" s="231"/>
      <c r="G2466" s="331"/>
      <c r="H2466" s="200">
        <f t="shared" ref="H2466:J2466" si="1639">H2467</f>
        <v>100000</v>
      </c>
      <c r="I2466" s="200">
        <f t="shared" si="1639"/>
        <v>100000</v>
      </c>
      <c r="J2466" s="200">
        <f t="shared" si="1639"/>
        <v>100000</v>
      </c>
    </row>
    <row r="2467" spans="1:10" ht="45" x14ac:dyDescent="0.2">
      <c r="A2467" s="216">
        <v>51271</v>
      </c>
      <c r="B2467" s="214" t="s">
        <v>821</v>
      </c>
      <c r="C2467" s="215">
        <v>43</v>
      </c>
      <c r="D2467" s="216" t="s">
        <v>25</v>
      </c>
      <c r="E2467" s="188">
        <v>3423</v>
      </c>
      <c r="F2467" s="229" t="s">
        <v>763</v>
      </c>
      <c r="H2467" s="334">
        <v>100000</v>
      </c>
      <c r="I2467" s="334">
        <v>100000</v>
      </c>
      <c r="J2467" s="334">
        <v>100000</v>
      </c>
    </row>
    <row r="2468" spans="1:10" x14ac:dyDescent="0.2">
      <c r="A2468" s="325">
        <v>51271</v>
      </c>
      <c r="B2468" s="329" t="s">
        <v>821</v>
      </c>
      <c r="C2468" s="330">
        <v>43</v>
      </c>
      <c r="D2468" s="325"/>
      <c r="E2468" s="187">
        <v>343</v>
      </c>
      <c r="F2468" s="231"/>
      <c r="G2468" s="331"/>
      <c r="H2468" s="200">
        <f>H2469+H2470+H2471+H2472</f>
        <v>526000</v>
      </c>
      <c r="I2468" s="200">
        <f t="shared" ref="I2468:J2468" si="1640">I2469+I2470+I2471+I2472</f>
        <v>426000</v>
      </c>
      <c r="J2468" s="200">
        <f t="shared" si="1640"/>
        <v>326000</v>
      </c>
    </row>
    <row r="2469" spans="1:10" ht="15" x14ac:dyDescent="0.2">
      <c r="A2469" s="216">
        <v>51271</v>
      </c>
      <c r="B2469" s="214" t="s">
        <v>821</v>
      </c>
      <c r="C2469" s="215">
        <v>43</v>
      </c>
      <c r="D2469" s="216" t="s">
        <v>25</v>
      </c>
      <c r="E2469" s="188">
        <v>3431</v>
      </c>
      <c r="F2469" s="229" t="s">
        <v>153</v>
      </c>
      <c r="H2469" s="334">
        <v>20000</v>
      </c>
      <c r="I2469" s="334">
        <v>20000</v>
      </c>
      <c r="J2469" s="334">
        <v>20000</v>
      </c>
    </row>
    <row r="2470" spans="1:10" ht="30" x14ac:dyDescent="0.2">
      <c r="A2470" s="216">
        <v>51271</v>
      </c>
      <c r="B2470" s="214" t="s">
        <v>821</v>
      </c>
      <c r="C2470" s="215">
        <v>43</v>
      </c>
      <c r="D2470" s="216" t="s">
        <v>25</v>
      </c>
      <c r="E2470" s="188">
        <v>3432</v>
      </c>
      <c r="F2470" s="229" t="s">
        <v>641</v>
      </c>
      <c r="H2470" s="334">
        <v>500000</v>
      </c>
      <c r="I2470" s="334">
        <v>400000</v>
      </c>
      <c r="J2470" s="334">
        <v>300000</v>
      </c>
    </row>
    <row r="2471" spans="1:10" ht="15" x14ac:dyDescent="0.2">
      <c r="A2471" s="216">
        <v>51271</v>
      </c>
      <c r="B2471" s="214" t="s">
        <v>821</v>
      </c>
      <c r="C2471" s="215">
        <v>43</v>
      </c>
      <c r="D2471" s="216" t="s">
        <v>25</v>
      </c>
      <c r="E2471" s="188">
        <v>3433</v>
      </c>
      <c r="F2471" s="229" t="s">
        <v>126</v>
      </c>
      <c r="H2471" s="334">
        <v>1000</v>
      </c>
      <c r="I2471" s="334">
        <v>1000</v>
      </c>
      <c r="J2471" s="334">
        <v>1000</v>
      </c>
    </row>
    <row r="2472" spans="1:10" s="152" customFormat="1" x14ac:dyDescent="0.2">
      <c r="A2472" s="216">
        <v>51271</v>
      </c>
      <c r="B2472" s="214" t="s">
        <v>821</v>
      </c>
      <c r="C2472" s="215">
        <v>43</v>
      </c>
      <c r="D2472" s="216" t="s">
        <v>25</v>
      </c>
      <c r="E2472" s="188">
        <v>3434</v>
      </c>
      <c r="F2472" s="229" t="s">
        <v>127</v>
      </c>
      <c r="G2472" s="209"/>
      <c r="H2472" s="334">
        <v>5000</v>
      </c>
      <c r="I2472" s="334">
        <v>5000</v>
      </c>
      <c r="J2472" s="334">
        <v>5000</v>
      </c>
    </row>
    <row r="2473" spans="1:10" x14ac:dyDescent="0.2">
      <c r="A2473" s="335">
        <v>51271</v>
      </c>
      <c r="B2473" s="333" t="s">
        <v>821</v>
      </c>
      <c r="C2473" s="286">
        <v>43</v>
      </c>
      <c r="D2473" s="333"/>
      <c r="E2473" s="287">
        <v>38</v>
      </c>
      <c r="F2473" s="288"/>
      <c r="G2473" s="288"/>
      <c r="H2473" s="318">
        <f t="shared" ref="H2473:J2473" si="1641">H2474</f>
        <v>4500</v>
      </c>
      <c r="I2473" s="318">
        <f t="shared" si="1641"/>
        <v>4500</v>
      </c>
      <c r="J2473" s="318">
        <f t="shared" si="1641"/>
        <v>4500</v>
      </c>
    </row>
    <row r="2474" spans="1:10" x14ac:dyDescent="0.2">
      <c r="A2474" s="325">
        <v>51271</v>
      </c>
      <c r="B2474" s="329" t="s">
        <v>821</v>
      </c>
      <c r="C2474" s="330">
        <v>43</v>
      </c>
      <c r="D2474" s="325"/>
      <c r="E2474" s="187">
        <v>383</v>
      </c>
      <c r="F2474" s="231"/>
      <c r="G2474" s="331"/>
      <c r="H2474" s="200">
        <f>H2475+H2476+H2477+H2478+H2479</f>
        <v>4500</v>
      </c>
      <c r="I2474" s="200">
        <f t="shared" ref="I2474:J2474" si="1642">I2475+I2476+I2477+I2478+I2479</f>
        <v>4500</v>
      </c>
      <c r="J2474" s="200">
        <f t="shared" si="1642"/>
        <v>4500</v>
      </c>
    </row>
    <row r="2475" spans="1:10" ht="15" x14ac:dyDescent="0.2">
      <c r="A2475" s="216">
        <v>51271</v>
      </c>
      <c r="B2475" s="214" t="s">
        <v>821</v>
      </c>
      <c r="C2475" s="215">
        <v>43</v>
      </c>
      <c r="D2475" s="216" t="s">
        <v>25</v>
      </c>
      <c r="E2475" s="188">
        <v>3831</v>
      </c>
      <c r="F2475" s="229" t="s">
        <v>295</v>
      </c>
      <c r="H2475" s="334">
        <v>1000</v>
      </c>
      <c r="I2475" s="334">
        <v>1000</v>
      </c>
      <c r="J2475" s="334">
        <v>1000</v>
      </c>
    </row>
    <row r="2476" spans="1:10" ht="15" x14ac:dyDescent="0.2">
      <c r="A2476" s="216">
        <v>51271</v>
      </c>
      <c r="B2476" s="214" t="s">
        <v>821</v>
      </c>
      <c r="C2476" s="215">
        <v>43</v>
      </c>
      <c r="D2476" s="216" t="s">
        <v>25</v>
      </c>
      <c r="E2476" s="188">
        <v>3832</v>
      </c>
      <c r="F2476" s="229" t="s">
        <v>789</v>
      </c>
      <c r="H2476" s="334">
        <v>1000</v>
      </c>
      <c r="I2476" s="334">
        <v>1000</v>
      </c>
      <c r="J2476" s="334">
        <v>1000</v>
      </c>
    </row>
    <row r="2477" spans="1:10" ht="15" x14ac:dyDescent="0.2">
      <c r="A2477" s="216">
        <v>51271</v>
      </c>
      <c r="B2477" s="214" t="s">
        <v>821</v>
      </c>
      <c r="C2477" s="215">
        <v>43</v>
      </c>
      <c r="D2477" s="216" t="s">
        <v>25</v>
      </c>
      <c r="E2477" s="188">
        <v>3833</v>
      </c>
      <c r="F2477" s="229" t="s">
        <v>621</v>
      </c>
      <c r="H2477" s="334">
        <v>1000</v>
      </c>
      <c r="I2477" s="334">
        <v>1000</v>
      </c>
      <c r="J2477" s="334">
        <v>1000</v>
      </c>
    </row>
    <row r="2478" spans="1:10" ht="15" x14ac:dyDescent="0.2">
      <c r="A2478" s="216">
        <v>51271</v>
      </c>
      <c r="B2478" s="214" t="s">
        <v>821</v>
      </c>
      <c r="C2478" s="215">
        <v>43</v>
      </c>
      <c r="D2478" s="216" t="s">
        <v>25</v>
      </c>
      <c r="E2478" s="188">
        <v>3834</v>
      </c>
      <c r="F2478" s="229" t="s">
        <v>790</v>
      </c>
      <c r="H2478" s="334">
        <v>1000</v>
      </c>
      <c r="I2478" s="334">
        <v>1000</v>
      </c>
      <c r="J2478" s="334">
        <v>1000</v>
      </c>
    </row>
    <row r="2479" spans="1:10" s="152" customFormat="1" x14ac:dyDescent="0.2">
      <c r="A2479" s="216">
        <v>51271</v>
      </c>
      <c r="B2479" s="214" t="s">
        <v>821</v>
      </c>
      <c r="C2479" s="215">
        <v>43</v>
      </c>
      <c r="D2479" s="216" t="s">
        <v>25</v>
      </c>
      <c r="E2479" s="188">
        <v>3835</v>
      </c>
      <c r="F2479" s="229" t="s">
        <v>613</v>
      </c>
      <c r="G2479" s="209"/>
      <c r="H2479" s="334">
        <v>500</v>
      </c>
      <c r="I2479" s="334">
        <v>500</v>
      </c>
      <c r="J2479" s="334">
        <v>500</v>
      </c>
    </row>
    <row r="2480" spans="1:10" x14ac:dyDescent="0.2">
      <c r="A2480" s="335">
        <v>51271</v>
      </c>
      <c r="B2480" s="333" t="s">
        <v>821</v>
      </c>
      <c r="C2480" s="286">
        <v>43</v>
      </c>
      <c r="D2480" s="333"/>
      <c r="E2480" s="287">
        <v>42</v>
      </c>
      <c r="F2480" s="288"/>
      <c r="G2480" s="288"/>
      <c r="H2480" s="318">
        <f>H2481+H2488+H2490+H2492</f>
        <v>545500</v>
      </c>
      <c r="I2480" s="318">
        <f t="shared" ref="I2480:J2480" si="1643">I2481+I2488+I2490+I2492</f>
        <v>400500</v>
      </c>
      <c r="J2480" s="318">
        <f t="shared" si="1643"/>
        <v>350500</v>
      </c>
    </row>
    <row r="2481" spans="1:10" x14ac:dyDescent="0.2">
      <c r="A2481" s="325">
        <v>51271</v>
      </c>
      <c r="B2481" s="329" t="s">
        <v>821</v>
      </c>
      <c r="C2481" s="330">
        <v>43</v>
      </c>
      <c r="D2481" s="325"/>
      <c r="E2481" s="187">
        <v>422</v>
      </c>
      <c r="F2481" s="231"/>
      <c r="G2481" s="331"/>
      <c r="H2481" s="200">
        <f>H2482+H2483+H2484+H2485+H2486+H2487</f>
        <v>305000</v>
      </c>
      <c r="I2481" s="200">
        <f t="shared" ref="I2481:J2481" si="1644">I2482+I2483+I2484+I2485+I2486+I2487</f>
        <v>210000</v>
      </c>
      <c r="J2481" s="200">
        <f t="shared" si="1644"/>
        <v>210000</v>
      </c>
    </row>
    <row r="2482" spans="1:10" ht="15" x14ac:dyDescent="0.2">
      <c r="A2482" s="216">
        <v>51271</v>
      </c>
      <c r="B2482" s="214" t="s">
        <v>821</v>
      </c>
      <c r="C2482" s="215">
        <v>43</v>
      </c>
      <c r="D2482" s="216" t="s">
        <v>25</v>
      </c>
      <c r="E2482" s="188">
        <v>4221</v>
      </c>
      <c r="F2482" s="229" t="s">
        <v>129</v>
      </c>
      <c r="H2482" s="334">
        <v>10000</v>
      </c>
      <c r="I2482" s="334">
        <v>15000</v>
      </c>
      <c r="J2482" s="334">
        <v>15000</v>
      </c>
    </row>
    <row r="2483" spans="1:10" ht="15" x14ac:dyDescent="0.2">
      <c r="A2483" s="216">
        <v>51271</v>
      </c>
      <c r="B2483" s="214" t="s">
        <v>821</v>
      </c>
      <c r="C2483" s="215">
        <v>43</v>
      </c>
      <c r="D2483" s="216" t="s">
        <v>25</v>
      </c>
      <c r="E2483" s="188">
        <v>4222</v>
      </c>
      <c r="F2483" s="229" t="s">
        <v>791</v>
      </c>
      <c r="H2483" s="334">
        <v>150000</v>
      </c>
      <c r="I2483" s="334">
        <v>50000</v>
      </c>
      <c r="J2483" s="334">
        <v>50000</v>
      </c>
    </row>
    <row r="2484" spans="1:10" ht="15" x14ac:dyDescent="0.2">
      <c r="A2484" s="216">
        <v>51271</v>
      </c>
      <c r="B2484" s="214" t="s">
        <v>821</v>
      </c>
      <c r="C2484" s="215">
        <v>43</v>
      </c>
      <c r="D2484" s="216" t="s">
        <v>25</v>
      </c>
      <c r="E2484" s="188">
        <v>4223</v>
      </c>
      <c r="F2484" s="229" t="s">
        <v>131</v>
      </c>
      <c r="H2484" s="334">
        <v>50000</v>
      </c>
      <c r="I2484" s="334">
        <v>50000</v>
      </c>
      <c r="J2484" s="334">
        <v>50000</v>
      </c>
    </row>
    <row r="2485" spans="1:10" ht="15" x14ac:dyDescent="0.2">
      <c r="A2485" s="216">
        <v>51271</v>
      </c>
      <c r="B2485" s="214" t="s">
        <v>821</v>
      </c>
      <c r="C2485" s="215">
        <v>43</v>
      </c>
      <c r="D2485" s="216" t="s">
        <v>25</v>
      </c>
      <c r="E2485" s="188">
        <v>4224</v>
      </c>
      <c r="F2485" s="229" t="s">
        <v>624</v>
      </c>
      <c r="H2485" s="334">
        <v>25000</v>
      </c>
      <c r="I2485" s="334">
        <v>25000</v>
      </c>
      <c r="J2485" s="334">
        <v>25000</v>
      </c>
    </row>
    <row r="2486" spans="1:10" s="152" customFormat="1" x14ac:dyDescent="0.2">
      <c r="A2486" s="216">
        <v>51271</v>
      </c>
      <c r="B2486" s="214" t="s">
        <v>821</v>
      </c>
      <c r="C2486" s="215">
        <v>43</v>
      </c>
      <c r="D2486" s="216" t="s">
        <v>25</v>
      </c>
      <c r="E2486" s="188">
        <v>4225</v>
      </c>
      <c r="F2486" s="229" t="s">
        <v>134</v>
      </c>
      <c r="G2486" s="209"/>
      <c r="H2486" s="334">
        <v>50000</v>
      </c>
      <c r="I2486" s="334">
        <v>50000</v>
      </c>
      <c r="J2486" s="334">
        <v>50000</v>
      </c>
    </row>
    <row r="2487" spans="1:10" ht="15" x14ac:dyDescent="0.2">
      <c r="A2487" s="216">
        <v>51271</v>
      </c>
      <c r="B2487" s="214" t="s">
        <v>821</v>
      </c>
      <c r="C2487" s="215">
        <v>43</v>
      </c>
      <c r="D2487" s="216" t="s">
        <v>25</v>
      </c>
      <c r="E2487" s="188">
        <v>4227</v>
      </c>
      <c r="F2487" s="229" t="s">
        <v>792</v>
      </c>
      <c r="H2487" s="334">
        <v>20000</v>
      </c>
      <c r="I2487" s="334">
        <v>20000</v>
      </c>
      <c r="J2487" s="334">
        <v>20000</v>
      </c>
    </row>
    <row r="2488" spans="1:10" s="152" customFormat="1" x14ac:dyDescent="0.2">
      <c r="A2488" s="325">
        <v>51271</v>
      </c>
      <c r="B2488" s="329" t="s">
        <v>821</v>
      </c>
      <c r="C2488" s="330">
        <v>43</v>
      </c>
      <c r="D2488" s="325"/>
      <c r="E2488" s="187">
        <v>423</v>
      </c>
      <c r="F2488" s="231"/>
      <c r="G2488" s="331"/>
      <c r="H2488" s="200">
        <f t="shared" ref="H2488:J2490" si="1645">H2489</f>
        <v>500</v>
      </c>
      <c r="I2488" s="200">
        <f t="shared" si="1645"/>
        <v>500</v>
      </c>
      <c r="J2488" s="200">
        <f t="shared" si="1645"/>
        <v>500</v>
      </c>
    </row>
    <row r="2489" spans="1:10" ht="15" x14ac:dyDescent="0.2">
      <c r="A2489" s="216">
        <v>51271</v>
      </c>
      <c r="B2489" s="214" t="s">
        <v>821</v>
      </c>
      <c r="C2489" s="215">
        <v>43</v>
      </c>
      <c r="D2489" s="216" t="s">
        <v>25</v>
      </c>
      <c r="E2489" s="188">
        <v>4231</v>
      </c>
      <c r="F2489" s="229" t="s">
        <v>128</v>
      </c>
      <c r="H2489" s="334">
        <v>500</v>
      </c>
      <c r="I2489" s="334">
        <v>500</v>
      </c>
      <c r="J2489" s="334">
        <v>500</v>
      </c>
    </row>
    <row r="2490" spans="1:10" s="152" customFormat="1" x14ac:dyDescent="0.2">
      <c r="A2490" s="325">
        <v>51271</v>
      </c>
      <c r="B2490" s="329" t="s">
        <v>821</v>
      </c>
      <c r="C2490" s="330">
        <v>43</v>
      </c>
      <c r="D2490" s="325"/>
      <c r="E2490" s="187">
        <v>425</v>
      </c>
      <c r="F2490" s="231"/>
      <c r="G2490" s="331"/>
      <c r="H2490" s="200">
        <f t="shared" si="1645"/>
        <v>200000</v>
      </c>
      <c r="I2490" s="200">
        <f t="shared" si="1645"/>
        <v>150000</v>
      </c>
      <c r="J2490" s="200">
        <f t="shared" si="1645"/>
        <v>100000</v>
      </c>
    </row>
    <row r="2491" spans="1:10" ht="15" x14ac:dyDescent="0.2">
      <c r="A2491" s="216">
        <v>51271</v>
      </c>
      <c r="B2491" s="214" t="s">
        <v>821</v>
      </c>
      <c r="C2491" s="215">
        <v>43</v>
      </c>
      <c r="D2491" s="216" t="s">
        <v>25</v>
      </c>
      <c r="E2491" s="188">
        <v>4251</v>
      </c>
      <c r="F2491" s="229" t="s">
        <v>793</v>
      </c>
      <c r="H2491" s="334">
        <v>200000</v>
      </c>
      <c r="I2491" s="334">
        <v>150000</v>
      </c>
      <c r="J2491" s="334">
        <v>100000</v>
      </c>
    </row>
    <row r="2492" spans="1:10" x14ac:dyDescent="0.2">
      <c r="A2492" s="325">
        <v>51271</v>
      </c>
      <c r="B2492" s="329" t="s">
        <v>821</v>
      </c>
      <c r="C2492" s="330">
        <v>43</v>
      </c>
      <c r="D2492" s="325"/>
      <c r="E2492" s="187">
        <v>426</v>
      </c>
      <c r="F2492" s="231"/>
      <c r="G2492" s="331"/>
      <c r="H2492" s="200">
        <f>H2493+H2494</f>
        <v>40000</v>
      </c>
      <c r="I2492" s="200">
        <f t="shared" ref="I2492:J2492" si="1646">I2493+I2494</f>
        <v>40000</v>
      </c>
      <c r="J2492" s="200">
        <f t="shared" si="1646"/>
        <v>40000</v>
      </c>
    </row>
    <row r="2493" spans="1:10" s="152" customFormat="1" x14ac:dyDescent="0.2">
      <c r="A2493" s="216">
        <v>51271</v>
      </c>
      <c r="B2493" s="214" t="s">
        <v>821</v>
      </c>
      <c r="C2493" s="215">
        <v>43</v>
      </c>
      <c r="D2493" s="216" t="s">
        <v>25</v>
      </c>
      <c r="E2493" s="188">
        <v>4262</v>
      </c>
      <c r="F2493" s="229" t="s">
        <v>135</v>
      </c>
      <c r="G2493" s="209"/>
      <c r="H2493" s="334">
        <v>20000</v>
      </c>
      <c r="I2493" s="334">
        <v>20000</v>
      </c>
      <c r="J2493" s="334">
        <v>20000</v>
      </c>
    </row>
    <row r="2494" spans="1:10" ht="15" x14ac:dyDescent="0.2">
      <c r="A2494" s="216">
        <v>51271</v>
      </c>
      <c r="B2494" s="214" t="s">
        <v>821</v>
      </c>
      <c r="C2494" s="215">
        <v>43</v>
      </c>
      <c r="D2494" s="216" t="s">
        <v>25</v>
      </c>
      <c r="E2494" s="188">
        <v>4264</v>
      </c>
      <c r="F2494" s="229" t="s">
        <v>794</v>
      </c>
      <c r="H2494" s="334">
        <v>20000</v>
      </c>
      <c r="I2494" s="334">
        <v>20000</v>
      </c>
      <c r="J2494" s="334">
        <v>20000</v>
      </c>
    </row>
    <row r="2495" spans="1:10" s="152" customFormat="1" ht="67.5" x14ac:dyDescent="0.2">
      <c r="A2495" s="391">
        <v>51271</v>
      </c>
      <c r="B2495" s="297" t="s">
        <v>822</v>
      </c>
      <c r="C2495" s="297"/>
      <c r="D2495" s="297"/>
      <c r="E2495" s="298"/>
      <c r="F2495" s="300" t="s">
        <v>777</v>
      </c>
      <c r="G2495" s="301" t="s">
        <v>690</v>
      </c>
      <c r="H2495" s="302">
        <f>H2496+H2499+H2507+H2511</f>
        <v>8070500</v>
      </c>
      <c r="I2495" s="302">
        <f t="shared" ref="I2495:J2495" si="1647">I2496+I2499+I2507+I2511</f>
        <v>2620500</v>
      </c>
      <c r="J2495" s="302">
        <f t="shared" si="1647"/>
        <v>2620500</v>
      </c>
    </row>
    <row r="2496" spans="1:10" x14ac:dyDescent="0.2">
      <c r="A2496" s="335">
        <v>51271</v>
      </c>
      <c r="B2496" s="333" t="s">
        <v>822</v>
      </c>
      <c r="C2496" s="286">
        <v>43</v>
      </c>
      <c r="D2496" s="333"/>
      <c r="E2496" s="287">
        <v>32</v>
      </c>
      <c r="F2496" s="288"/>
      <c r="G2496" s="288"/>
      <c r="H2496" s="318">
        <f>H2497</f>
        <v>2000000</v>
      </c>
      <c r="I2496" s="318">
        <f t="shared" ref="I2496:J2496" si="1648">I2497</f>
        <v>2000000</v>
      </c>
      <c r="J2496" s="318">
        <f t="shared" si="1648"/>
        <v>2000000</v>
      </c>
    </row>
    <row r="2497" spans="1:10" x14ac:dyDescent="0.2">
      <c r="A2497" s="325">
        <v>51271</v>
      </c>
      <c r="B2497" s="329" t="s">
        <v>822</v>
      </c>
      <c r="C2497" s="330">
        <v>43</v>
      </c>
      <c r="D2497" s="325"/>
      <c r="E2497" s="187">
        <v>323</v>
      </c>
      <c r="F2497" s="231"/>
      <c r="G2497" s="331"/>
      <c r="H2497" s="200">
        <f t="shared" ref="H2497:J2497" si="1649">H2498</f>
        <v>2000000</v>
      </c>
      <c r="I2497" s="200">
        <f t="shared" si="1649"/>
        <v>2000000</v>
      </c>
      <c r="J2497" s="200">
        <f t="shared" si="1649"/>
        <v>2000000</v>
      </c>
    </row>
    <row r="2498" spans="1:10" s="152" customFormat="1" x14ac:dyDescent="0.2">
      <c r="A2498" s="216">
        <v>51271</v>
      </c>
      <c r="B2498" s="214" t="s">
        <v>822</v>
      </c>
      <c r="C2498" s="215">
        <v>43</v>
      </c>
      <c r="D2498" s="216" t="s">
        <v>25</v>
      </c>
      <c r="E2498" s="188">
        <v>3232</v>
      </c>
      <c r="F2498" s="229" t="s">
        <v>118</v>
      </c>
      <c r="G2498" s="209"/>
      <c r="H2498" s="334">
        <v>2000000</v>
      </c>
      <c r="I2498" s="334">
        <v>2000000</v>
      </c>
      <c r="J2498" s="334">
        <v>2000000</v>
      </c>
    </row>
    <row r="2499" spans="1:10" x14ac:dyDescent="0.2">
      <c r="A2499" s="335">
        <v>51271</v>
      </c>
      <c r="B2499" s="333" t="s">
        <v>822</v>
      </c>
      <c r="C2499" s="286">
        <v>43</v>
      </c>
      <c r="D2499" s="333"/>
      <c r="E2499" s="287">
        <v>41</v>
      </c>
      <c r="F2499" s="288"/>
      <c r="G2499" s="288"/>
      <c r="H2499" s="318">
        <f>H2500+H2502</f>
        <v>156500</v>
      </c>
      <c r="I2499" s="318">
        <f t="shared" ref="I2499:J2499" si="1650">I2500+I2502</f>
        <v>206500</v>
      </c>
      <c r="J2499" s="318">
        <f t="shared" si="1650"/>
        <v>206500</v>
      </c>
    </row>
    <row r="2500" spans="1:10" s="152" customFormat="1" x14ac:dyDescent="0.2">
      <c r="A2500" s="325">
        <v>51271</v>
      </c>
      <c r="B2500" s="329" t="s">
        <v>822</v>
      </c>
      <c r="C2500" s="330">
        <v>43</v>
      </c>
      <c r="D2500" s="325"/>
      <c r="E2500" s="187">
        <v>411</v>
      </c>
      <c r="F2500" s="231"/>
      <c r="G2500" s="331"/>
      <c r="H2500" s="200">
        <f t="shared" ref="H2500:J2500" si="1651">H2501</f>
        <v>5000</v>
      </c>
      <c r="I2500" s="200">
        <f t="shared" si="1651"/>
        <v>5000</v>
      </c>
      <c r="J2500" s="200">
        <f t="shared" si="1651"/>
        <v>5000</v>
      </c>
    </row>
    <row r="2501" spans="1:10" ht="15" x14ac:dyDescent="0.2">
      <c r="A2501" s="216">
        <v>51271</v>
      </c>
      <c r="B2501" s="214" t="s">
        <v>822</v>
      </c>
      <c r="C2501" s="215">
        <v>43</v>
      </c>
      <c r="D2501" s="216" t="s">
        <v>25</v>
      </c>
      <c r="E2501" s="188">
        <v>4111</v>
      </c>
      <c r="F2501" s="229" t="s">
        <v>401</v>
      </c>
      <c r="H2501" s="334">
        <v>5000</v>
      </c>
      <c r="I2501" s="334">
        <v>5000</v>
      </c>
      <c r="J2501" s="334">
        <v>5000</v>
      </c>
    </row>
    <row r="2502" spans="1:10" x14ac:dyDescent="0.2">
      <c r="A2502" s="325">
        <v>51271</v>
      </c>
      <c r="B2502" s="329" t="s">
        <v>822</v>
      </c>
      <c r="C2502" s="330">
        <v>43</v>
      </c>
      <c r="D2502" s="325"/>
      <c r="E2502" s="187">
        <v>412</v>
      </c>
      <c r="F2502" s="231"/>
      <c r="G2502" s="331"/>
      <c r="H2502" s="200">
        <f>H2503+H2504+H2505+H2506</f>
        <v>151500</v>
      </c>
      <c r="I2502" s="200">
        <f t="shared" ref="I2502:J2502" si="1652">I2503+I2504+I2505+I2506</f>
        <v>201500</v>
      </c>
      <c r="J2502" s="200">
        <f t="shared" si="1652"/>
        <v>201500</v>
      </c>
    </row>
    <row r="2503" spans="1:10" ht="15" x14ac:dyDescent="0.2">
      <c r="A2503" s="216">
        <v>51271</v>
      </c>
      <c r="B2503" s="214" t="s">
        <v>822</v>
      </c>
      <c r="C2503" s="215">
        <v>43</v>
      </c>
      <c r="D2503" s="216" t="s">
        <v>25</v>
      </c>
      <c r="E2503" s="188">
        <v>4121</v>
      </c>
      <c r="F2503" s="229" t="s">
        <v>795</v>
      </c>
      <c r="H2503" s="334">
        <v>500</v>
      </c>
      <c r="I2503" s="334">
        <v>500</v>
      </c>
      <c r="J2503" s="334">
        <v>500</v>
      </c>
    </row>
    <row r="2504" spans="1:10" ht="15" x14ac:dyDescent="0.2">
      <c r="A2504" s="216">
        <v>51271</v>
      </c>
      <c r="B2504" s="214" t="s">
        <v>822</v>
      </c>
      <c r="C2504" s="215">
        <v>43</v>
      </c>
      <c r="D2504" s="216" t="s">
        <v>25</v>
      </c>
      <c r="E2504" s="188">
        <v>4123</v>
      </c>
      <c r="F2504" s="229" t="s">
        <v>133</v>
      </c>
      <c r="H2504" s="334">
        <v>150000</v>
      </c>
      <c r="I2504" s="334">
        <v>200000</v>
      </c>
      <c r="J2504" s="334">
        <v>200000</v>
      </c>
    </row>
    <row r="2505" spans="1:10" ht="15" x14ac:dyDescent="0.2">
      <c r="A2505" s="216">
        <v>51271</v>
      </c>
      <c r="B2505" s="214" t="s">
        <v>822</v>
      </c>
      <c r="C2505" s="215">
        <v>43</v>
      </c>
      <c r="D2505" s="216" t="s">
        <v>25</v>
      </c>
      <c r="E2505" s="188">
        <v>4124</v>
      </c>
      <c r="F2505" s="229" t="s">
        <v>752</v>
      </c>
      <c r="H2505" s="334">
        <v>500</v>
      </c>
      <c r="I2505" s="334">
        <v>500</v>
      </c>
      <c r="J2505" s="334">
        <v>500</v>
      </c>
    </row>
    <row r="2506" spans="1:10" s="152" customFormat="1" x14ac:dyDescent="0.2">
      <c r="A2506" s="216">
        <v>51271</v>
      </c>
      <c r="B2506" s="214" t="s">
        <v>822</v>
      </c>
      <c r="C2506" s="215">
        <v>43</v>
      </c>
      <c r="D2506" s="216" t="s">
        <v>25</v>
      </c>
      <c r="E2506" s="188">
        <v>4126</v>
      </c>
      <c r="F2506" s="229" t="s">
        <v>4</v>
      </c>
      <c r="G2506" s="209"/>
      <c r="H2506" s="334">
        <v>500</v>
      </c>
      <c r="I2506" s="334">
        <v>500</v>
      </c>
      <c r="J2506" s="334">
        <v>500</v>
      </c>
    </row>
    <row r="2507" spans="1:10" x14ac:dyDescent="0.2">
      <c r="A2507" s="335">
        <v>51271</v>
      </c>
      <c r="B2507" s="333" t="s">
        <v>822</v>
      </c>
      <c r="C2507" s="286">
        <v>43</v>
      </c>
      <c r="D2507" s="333"/>
      <c r="E2507" s="287">
        <v>42</v>
      </c>
      <c r="F2507" s="288"/>
      <c r="G2507" s="288"/>
      <c r="H2507" s="318">
        <f>H2508</f>
        <v>601000</v>
      </c>
      <c r="I2507" s="318">
        <f t="shared" ref="I2507:J2507" si="1653">I2508</f>
        <v>201000</v>
      </c>
      <c r="J2507" s="318">
        <f t="shared" si="1653"/>
        <v>201000</v>
      </c>
    </row>
    <row r="2508" spans="1:10" x14ac:dyDescent="0.2">
      <c r="A2508" s="325">
        <v>51271</v>
      </c>
      <c r="B2508" s="329" t="s">
        <v>822</v>
      </c>
      <c r="C2508" s="330">
        <v>43</v>
      </c>
      <c r="D2508" s="325"/>
      <c r="E2508" s="187">
        <v>421</v>
      </c>
      <c r="F2508" s="231"/>
      <c r="G2508" s="331"/>
      <c r="H2508" s="200">
        <f>H2509+H2510</f>
        <v>601000</v>
      </c>
      <c r="I2508" s="200">
        <f t="shared" ref="I2508:J2508" si="1654">I2509+I2510</f>
        <v>201000</v>
      </c>
      <c r="J2508" s="200">
        <f t="shared" si="1654"/>
        <v>201000</v>
      </c>
    </row>
    <row r="2509" spans="1:10" ht="15" x14ac:dyDescent="0.2">
      <c r="A2509" s="216">
        <v>51271</v>
      </c>
      <c r="B2509" s="214" t="s">
        <v>822</v>
      </c>
      <c r="C2509" s="215">
        <v>43</v>
      </c>
      <c r="D2509" s="216" t="s">
        <v>25</v>
      </c>
      <c r="E2509" s="188">
        <v>4212</v>
      </c>
      <c r="F2509" s="229" t="s">
        <v>701</v>
      </c>
      <c r="H2509" s="334">
        <v>1000</v>
      </c>
      <c r="I2509" s="334">
        <v>1000</v>
      </c>
      <c r="J2509" s="334">
        <v>1000</v>
      </c>
    </row>
    <row r="2510" spans="1:10" s="152" customFormat="1" x14ac:dyDescent="0.2">
      <c r="A2510" s="216">
        <v>51271</v>
      </c>
      <c r="B2510" s="214" t="s">
        <v>822</v>
      </c>
      <c r="C2510" s="215">
        <v>43</v>
      </c>
      <c r="D2510" s="216" t="s">
        <v>25</v>
      </c>
      <c r="E2510" s="188">
        <v>4214</v>
      </c>
      <c r="F2510" s="229" t="s">
        <v>154</v>
      </c>
      <c r="G2510" s="209"/>
      <c r="H2510" s="334">
        <v>600000</v>
      </c>
      <c r="I2510" s="334">
        <v>200000</v>
      </c>
      <c r="J2510" s="334">
        <v>200000</v>
      </c>
    </row>
    <row r="2511" spans="1:10" x14ac:dyDescent="0.2">
      <c r="A2511" s="335">
        <v>51271</v>
      </c>
      <c r="B2511" s="333" t="s">
        <v>822</v>
      </c>
      <c r="C2511" s="286">
        <v>43</v>
      </c>
      <c r="D2511" s="333"/>
      <c r="E2511" s="287">
        <v>45</v>
      </c>
      <c r="F2511" s="288"/>
      <c r="G2511" s="288"/>
      <c r="H2511" s="318">
        <f>H2512+H2514+H2516+H2518</f>
        <v>5313000</v>
      </c>
      <c r="I2511" s="318">
        <f t="shared" ref="I2511:J2511" si="1655">I2512+I2514+I2516+I2518</f>
        <v>213000</v>
      </c>
      <c r="J2511" s="318">
        <f t="shared" si="1655"/>
        <v>213000</v>
      </c>
    </row>
    <row r="2512" spans="1:10" s="152" customFormat="1" x14ac:dyDescent="0.2">
      <c r="A2512" s="325">
        <v>51271</v>
      </c>
      <c r="B2512" s="329" t="s">
        <v>822</v>
      </c>
      <c r="C2512" s="330">
        <v>43</v>
      </c>
      <c r="D2512" s="325"/>
      <c r="E2512" s="187">
        <v>451</v>
      </c>
      <c r="F2512" s="231"/>
      <c r="G2512" s="331"/>
      <c r="H2512" s="200">
        <f t="shared" ref="H2512:J2518" si="1656">H2513</f>
        <v>1000</v>
      </c>
      <c r="I2512" s="200">
        <f t="shared" si="1656"/>
        <v>1000</v>
      </c>
      <c r="J2512" s="200">
        <f t="shared" si="1656"/>
        <v>1000</v>
      </c>
    </row>
    <row r="2513" spans="1:10" ht="15" x14ac:dyDescent="0.2">
      <c r="A2513" s="216">
        <v>51271</v>
      </c>
      <c r="B2513" s="214" t="s">
        <v>822</v>
      </c>
      <c r="C2513" s="215">
        <v>43</v>
      </c>
      <c r="D2513" s="216" t="s">
        <v>25</v>
      </c>
      <c r="E2513" s="188">
        <v>4511</v>
      </c>
      <c r="F2513" s="229" t="s">
        <v>136</v>
      </c>
      <c r="H2513" s="334">
        <v>1000</v>
      </c>
      <c r="I2513" s="334">
        <v>1000</v>
      </c>
      <c r="J2513" s="334">
        <v>1000</v>
      </c>
    </row>
    <row r="2514" spans="1:10" s="152" customFormat="1" x14ac:dyDescent="0.2">
      <c r="A2514" s="325">
        <v>51271</v>
      </c>
      <c r="B2514" s="329" t="s">
        <v>822</v>
      </c>
      <c r="C2514" s="330">
        <v>43</v>
      </c>
      <c r="D2514" s="325"/>
      <c r="E2514" s="187">
        <v>452</v>
      </c>
      <c r="F2514" s="231"/>
      <c r="G2514" s="331"/>
      <c r="H2514" s="200">
        <f t="shared" si="1656"/>
        <v>10000</v>
      </c>
      <c r="I2514" s="200">
        <f t="shared" si="1656"/>
        <v>10000</v>
      </c>
      <c r="J2514" s="200">
        <f t="shared" si="1656"/>
        <v>10000</v>
      </c>
    </row>
    <row r="2515" spans="1:10" ht="15" x14ac:dyDescent="0.2">
      <c r="A2515" s="216">
        <v>51271</v>
      </c>
      <c r="B2515" s="214" t="s">
        <v>822</v>
      </c>
      <c r="C2515" s="215">
        <v>43</v>
      </c>
      <c r="D2515" s="216" t="s">
        <v>25</v>
      </c>
      <c r="E2515" s="188">
        <v>4521</v>
      </c>
      <c r="F2515" s="229" t="s">
        <v>137</v>
      </c>
      <c r="H2515" s="334">
        <v>10000</v>
      </c>
      <c r="I2515" s="334">
        <v>10000</v>
      </c>
      <c r="J2515" s="334">
        <v>10000</v>
      </c>
    </row>
    <row r="2516" spans="1:10" s="152" customFormat="1" x14ac:dyDescent="0.2">
      <c r="A2516" s="325">
        <v>51271</v>
      </c>
      <c r="B2516" s="329" t="s">
        <v>822</v>
      </c>
      <c r="C2516" s="330">
        <v>43</v>
      </c>
      <c r="D2516" s="325"/>
      <c r="E2516" s="187">
        <v>453</v>
      </c>
      <c r="F2516" s="231"/>
      <c r="G2516" s="331"/>
      <c r="H2516" s="200">
        <f t="shared" si="1656"/>
        <v>2000</v>
      </c>
      <c r="I2516" s="200">
        <f t="shared" si="1656"/>
        <v>2000</v>
      </c>
      <c r="J2516" s="200">
        <f t="shared" si="1656"/>
        <v>2000</v>
      </c>
    </row>
    <row r="2517" spans="1:10" ht="15" x14ac:dyDescent="0.2">
      <c r="A2517" s="216">
        <v>51271</v>
      </c>
      <c r="B2517" s="214" t="s">
        <v>822</v>
      </c>
      <c r="C2517" s="215">
        <v>43</v>
      </c>
      <c r="D2517" s="216" t="s">
        <v>25</v>
      </c>
      <c r="E2517" s="188">
        <v>4531</v>
      </c>
      <c r="F2517" s="229" t="s">
        <v>145</v>
      </c>
      <c r="H2517" s="334">
        <v>2000</v>
      </c>
      <c r="I2517" s="334">
        <v>2000</v>
      </c>
      <c r="J2517" s="334">
        <v>2000</v>
      </c>
    </row>
    <row r="2518" spans="1:10" s="152" customFormat="1" x14ac:dyDescent="0.2">
      <c r="A2518" s="325">
        <v>51271</v>
      </c>
      <c r="B2518" s="329" t="s">
        <v>822</v>
      </c>
      <c r="C2518" s="330">
        <v>43</v>
      </c>
      <c r="D2518" s="325"/>
      <c r="E2518" s="187">
        <v>454</v>
      </c>
      <c r="F2518" s="231"/>
      <c r="G2518" s="331"/>
      <c r="H2518" s="200">
        <f t="shared" si="1656"/>
        <v>5300000</v>
      </c>
      <c r="I2518" s="200">
        <f t="shared" si="1656"/>
        <v>200000</v>
      </c>
      <c r="J2518" s="200">
        <f t="shared" si="1656"/>
        <v>200000</v>
      </c>
    </row>
    <row r="2519" spans="1:10" ht="30" x14ac:dyDescent="0.2">
      <c r="A2519" s="216">
        <v>51271</v>
      </c>
      <c r="B2519" s="214" t="s">
        <v>822</v>
      </c>
      <c r="C2519" s="215">
        <v>43</v>
      </c>
      <c r="D2519" s="216" t="s">
        <v>25</v>
      </c>
      <c r="E2519" s="188">
        <v>4541</v>
      </c>
      <c r="F2519" s="229" t="s">
        <v>796</v>
      </c>
      <c r="H2519" s="334">
        <v>5300000</v>
      </c>
      <c r="I2519" s="334">
        <v>200000</v>
      </c>
      <c r="J2519" s="334">
        <v>200000</v>
      </c>
    </row>
    <row r="2520" spans="1:10" s="152" customFormat="1" ht="67.5" x14ac:dyDescent="0.2">
      <c r="A2520" s="391">
        <v>51271</v>
      </c>
      <c r="B2520" s="297" t="s">
        <v>823</v>
      </c>
      <c r="C2520" s="297"/>
      <c r="D2520" s="297"/>
      <c r="E2520" s="298"/>
      <c r="F2520" s="300" t="s">
        <v>797</v>
      </c>
      <c r="G2520" s="301" t="s">
        <v>690</v>
      </c>
      <c r="H2520" s="302">
        <f>H2521+H2525+H2530</f>
        <v>152100000</v>
      </c>
      <c r="I2520" s="302">
        <f t="shared" ref="I2520:J2520" si="1657">I2521+I2525+I2530</f>
        <v>97500000</v>
      </c>
      <c r="J2520" s="302">
        <f t="shared" si="1657"/>
        <v>42500000</v>
      </c>
    </row>
    <row r="2521" spans="1:10" x14ac:dyDescent="0.2">
      <c r="A2521" s="335">
        <v>51271</v>
      </c>
      <c r="B2521" s="333" t="s">
        <v>823</v>
      </c>
      <c r="C2521" s="286">
        <v>11</v>
      </c>
      <c r="D2521" s="333"/>
      <c r="E2521" s="287">
        <v>34</v>
      </c>
      <c r="F2521" s="288"/>
      <c r="G2521" s="288"/>
      <c r="H2521" s="318">
        <f t="shared" ref="H2521:J2521" si="1658">H2522</f>
        <v>15700000</v>
      </c>
      <c r="I2521" s="318">
        <f t="shared" si="1658"/>
        <v>15500000</v>
      </c>
      <c r="J2521" s="318">
        <f t="shared" si="1658"/>
        <v>14000000</v>
      </c>
    </row>
    <row r="2522" spans="1:10" x14ac:dyDescent="0.2">
      <c r="A2522" s="325">
        <v>51271</v>
      </c>
      <c r="B2522" s="329" t="s">
        <v>823</v>
      </c>
      <c r="C2522" s="330">
        <v>11</v>
      </c>
      <c r="D2522" s="325"/>
      <c r="E2522" s="187">
        <v>342</v>
      </c>
      <c r="F2522" s="231"/>
      <c r="G2522" s="331"/>
      <c r="H2522" s="200">
        <f>H2523+H2524</f>
        <v>15700000</v>
      </c>
      <c r="I2522" s="200">
        <f t="shared" ref="I2522:J2522" si="1659">I2523+I2524</f>
        <v>15500000</v>
      </c>
      <c r="J2522" s="200">
        <f t="shared" si="1659"/>
        <v>14000000</v>
      </c>
    </row>
    <row r="2523" spans="1:10" ht="45" x14ac:dyDescent="0.2">
      <c r="A2523" s="216">
        <v>51271</v>
      </c>
      <c r="B2523" s="214" t="s">
        <v>823</v>
      </c>
      <c r="C2523" s="215">
        <v>11</v>
      </c>
      <c r="D2523" s="216" t="s">
        <v>25</v>
      </c>
      <c r="E2523" s="188">
        <v>3421</v>
      </c>
      <c r="F2523" s="229" t="s">
        <v>781</v>
      </c>
      <c r="H2523" s="334">
        <v>15500000</v>
      </c>
      <c r="I2523" s="334">
        <v>15250000</v>
      </c>
      <c r="J2523" s="334">
        <v>14000000</v>
      </c>
    </row>
    <row r="2524" spans="1:10" s="152" customFormat="1" ht="45" x14ac:dyDescent="0.2">
      <c r="A2524" s="216">
        <v>51271</v>
      </c>
      <c r="B2524" s="214" t="s">
        <v>823</v>
      </c>
      <c r="C2524" s="215">
        <v>11</v>
      </c>
      <c r="D2524" s="216" t="s">
        <v>25</v>
      </c>
      <c r="E2524" s="188">
        <v>3423</v>
      </c>
      <c r="F2524" s="229" t="s">
        <v>763</v>
      </c>
      <c r="G2524" s="209"/>
      <c r="H2524" s="334">
        <v>200000</v>
      </c>
      <c r="I2524" s="334">
        <v>250000</v>
      </c>
      <c r="J2524" s="334">
        <v>0</v>
      </c>
    </row>
    <row r="2525" spans="1:10" x14ac:dyDescent="0.2">
      <c r="A2525" s="335">
        <v>51271</v>
      </c>
      <c r="B2525" s="333" t="s">
        <v>823</v>
      </c>
      <c r="C2525" s="286">
        <v>11</v>
      </c>
      <c r="D2525" s="333"/>
      <c r="E2525" s="287">
        <v>54</v>
      </c>
      <c r="F2525" s="288"/>
      <c r="G2525" s="288"/>
      <c r="H2525" s="318">
        <f>H2526+H2528</f>
        <v>135500000</v>
      </c>
      <c r="I2525" s="318">
        <f t="shared" ref="I2525:J2525" si="1660">I2526+I2528</f>
        <v>82000000</v>
      </c>
      <c r="J2525" s="318">
        <f t="shared" si="1660"/>
        <v>28500000</v>
      </c>
    </row>
    <row r="2526" spans="1:10" s="152" customFormat="1" x14ac:dyDescent="0.2">
      <c r="A2526" s="325">
        <v>51271</v>
      </c>
      <c r="B2526" s="329" t="s">
        <v>823</v>
      </c>
      <c r="C2526" s="330">
        <v>11</v>
      </c>
      <c r="D2526" s="325"/>
      <c r="E2526" s="187">
        <v>541</v>
      </c>
      <c r="F2526" s="231"/>
      <c r="G2526" s="331"/>
      <c r="H2526" s="200">
        <f t="shared" ref="H2526:J2528" si="1661">H2527</f>
        <v>28500000</v>
      </c>
      <c r="I2526" s="200">
        <f t="shared" si="1661"/>
        <v>28500000</v>
      </c>
      <c r="J2526" s="200">
        <f t="shared" si="1661"/>
        <v>28500000</v>
      </c>
    </row>
    <row r="2527" spans="1:10" ht="30" x14ac:dyDescent="0.2">
      <c r="A2527" s="216">
        <v>51271</v>
      </c>
      <c r="B2527" s="214" t="s">
        <v>823</v>
      </c>
      <c r="C2527" s="215">
        <v>11</v>
      </c>
      <c r="D2527" s="216" t="s">
        <v>25</v>
      </c>
      <c r="E2527" s="188">
        <v>5413</v>
      </c>
      <c r="F2527" s="229" t="s">
        <v>780</v>
      </c>
      <c r="H2527" s="334">
        <v>28500000</v>
      </c>
      <c r="I2527" s="334">
        <v>28500000</v>
      </c>
      <c r="J2527" s="334">
        <v>28500000</v>
      </c>
    </row>
    <row r="2528" spans="1:10" x14ac:dyDescent="0.2">
      <c r="A2528" s="325">
        <v>51271</v>
      </c>
      <c r="B2528" s="329" t="s">
        <v>823</v>
      </c>
      <c r="C2528" s="330">
        <v>11</v>
      </c>
      <c r="D2528" s="325"/>
      <c r="E2528" s="187">
        <v>544</v>
      </c>
      <c r="F2528" s="231"/>
      <c r="G2528" s="331"/>
      <c r="H2528" s="200">
        <f t="shared" si="1661"/>
        <v>107000000</v>
      </c>
      <c r="I2528" s="200">
        <f t="shared" si="1661"/>
        <v>53500000</v>
      </c>
      <c r="J2528" s="200">
        <f t="shared" si="1661"/>
        <v>0</v>
      </c>
    </row>
    <row r="2529" spans="1:10" ht="30" x14ac:dyDescent="0.2">
      <c r="A2529" s="216">
        <v>51271</v>
      </c>
      <c r="B2529" s="214" t="s">
        <v>823</v>
      </c>
      <c r="C2529" s="215">
        <v>11</v>
      </c>
      <c r="D2529" s="216" t="s">
        <v>25</v>
      </c>
      <c r="E2529" s="188">
        <v>5446</v>
      </c>
      <c r="F2529" s="229" t="s">
        <v>798</v>
      </c>
      <c r="H2529" s="334">
        <v>107000000</v>
      </c>
      <c r="I2529" s="334">
        <v>53500000</v>
      </c>
      <c r="J2529" s="245">
        <v>0</v>
      </c>
    </row>
    <row r="2530" spans="1:10" x14ac:dyDescent="0.2">
      <c r="A2530" s="335">
        <v>51271</v>
      </c>
      <c r="B2530" s="333" t="s">
        <v>823</v>
      </c>
      <c r="C2530" s="286">
        <v>43</v>
      </c>
      <c r="D2530" s="333"/>
      <c r="E2530" s="287">
        <v>34</v>
      </c>
      <c r="F2530" s="288"/>
      <c r="G2530" s="288"/>
      <c r="H2530" s="318">
        <f>H2531</f>
        <v>900000</v>
      </c>
      <c r="I2530" s="318">
        <f t="shared" ref="I2530:J2530" si="1662">I2531</f>
        <v>0</v>
      </c>
      <c r="J2530" s="318">
        <f t="shared" si="1662"/>
        <v>0</v>
      </c>
    </row>
    <row r="2531" spans="1:10" x14ac:dyDescent="0.2">
      <c r="A2531" s="325">
        <v>51271</v>
      </c>
      <c r="B2531" s="329" t="s">
        <v>823</v>
      </c>
      <c r="C2531" s="330">
        <v>43</v>
      </c>
      <c r="D2531" s="325"/>
      <c r="E2531" s="187">
        <v>342</v>
      </c>
      <c r="F2531" s="231"/>
      <c r="G2531" s="331"/>
      <c r="H2531" s="200">
        <f>H2532+H2533</f>
        <v>900000</v>
      </c>
      <c r="I2531" s="200">
        <f t="shared" ref="I2531:J2531" si="1663">I2532+I2533</f>
        <v>0</v>
      </c>
      <c r="J2531" s="200">
        <f t="shared" si="1663"/>
        <v>0</v>
      </c>
    </row>
    <row r="2532" spans="1:10" s="152" customFormat="1" ht="45" x14ac:dyDescent="0.2">
      <c r="A2532" s="216">
        <v>51271</v>
      </c>
      <c r="B2532" s="214" t="s">
        <v>823</v>
      </c>
      <c r="C2532" s="215">
        <v>43</v>
      </c>
      <c r="D2532" s="216" t="s">
        <v>25</v>
      </c>
      <c r="E2532" s="188">
        <v>3421</v>
      </c>
      <c r="F2532" s="229" t="s">
        <v>781</v>
      </c>
      <c r="G2532" s="209"/>
      <c r="H2532" s="334">
        <v>700000</v>
      </c>
      <c r="I2532" s="245">
        <v>0</v>
      </c>
      <c r="J2532" s="245">
        <v>0</v>
      </c>
    </row>
    <row r="2533" spans="1:10" ht="45" x14ac:dyDescent="0.2">
      <c r="A2533" s="216">
        <v>51271</v>
      </c>
      <c r="B2533" s="214" t="s">
        <v>823</v>
      </c>
      <c r="C2533" s="215">
        <v>43</v>
      </c>
      <c r="D2533" s="216" t="s">
        <v>25</v>
      </c>
      <c r="E2533" s="188">
        <v>3423</v>
      </c>
      <c r="F2533" s="229" t="s">
        <v>763</v>
      </c>
      <c r="H2533" s="334">
        <v>200000</v>
      </c>
      <c r="I2533" s="245">
        <v>0</v>
      </c>
      <c r="J2533" s="245">
        <v>0</v>
      </c>
    </row>
    <row r="2534" spans="1:10" s="152" customFormat="1" ht="63" x14ac:dyDescent="0.2">
      <c r="A2534" s="391">
        <v>51271</v>
      </c>
      <c r="B2534" s="297" t="s">
        <v>883</v>
      </c>
      <c r="C2534" s="297"/>
      <c r="D2534" s="297"/>
      <c r="E2534" s="298"/>
      <c r="F2534" s="300" t="s">
        <v>882</v>
      </c>
      <c r="G2534" s="301" t="s">
        <v>799</v>
      </c>
      <c r="H2534" s="302">
        <f>H2535+H2540+H2546+H2549+H2552+H2557+H2563</f>
        <v>21579000</v>
      </c>
      <c r="I2534" s="302">
        <f>I2535+I2540+I2546+I2549+I2552+I2557+I2563</f>
        <v>24380000</v>
      </c>
      <c r="J2534" s="302">
        <f>J2535+J2540+J2546+J2549+J2552+J2557+J2563</f>
        <v>17888000</v>
      </c>
    </row>
    <row r="2535" spans="1:10" x14ac:dyDescent="0.2">
      <c r="A2535" s="335">
        <v>51271</v>
      </c>
      <c r="B2535" s="333" t="s">
        <v>883</v>
      </c>
      <c r="C2535" s="286">
        <v>12</v>
      </c>
      <c r="D2535" s="333"/>
      <c r="E2535" s="287">
        <v>31</v>
      </c>
      <c r="F2535" s="288"/>
      <c r="G2535" s="288"/>
      <c r="H2535" s="318">
        <f>H2536+H2538</f>
        <v>10950</v>
      </c>
      <c r="I2535" s="318">
        <f t="shared" ref="I2535:J2535" si="1664">I2536+I2538</f>
        <v>10950</v>
      </c>
      <c r="J2535" s="318">
        <f t="shared" si="1664"/>
        <v>10950</v>
      </c>
    </row>
    <row r="2536" spans="1:10" s="152" customFormat="1" x14ac:dyDescent="0.2">
      <c r="A2536" s="325">
        <v>51271</v>
      </c>
      <c r="B2536" s="329" t="s">
        <v>883</v>
      </c>
      <c r="C2536" s="330">
        <v>12</v>
      </c>
      <c r="D2536" s="325"/>
      <c r="E2536" s="187">
        <v>311</v>
      </c>
      <c r="F2536" s="231"/>
      <c r="G2536" s="331"/>
      <c r="H2536" s="200">
        <f t="shared" ref="H2536:J2536" si="1665">H2537</f>
        <v>9450</v>
      </c>
      <c r="I2536" s="200">
        <f t="shared" si="1665"/>
        <v>9450</v>
      </c>
      <c r="J2536" s="200">
        <f t="shared" si="1665"/>
        <v>9450</v>
      </c>
    </row>
    <row r="2537" spans="1:10" ht="15" x14ac:dyDescent="0.2">
      <c r="A2537" s="216">
        <v>51271</v>
      </c>
      <c r="B2537" s="214" t="s">
        <v>883</v>
      </c>
      <c r="C2537" s="215">
        <v>12</v>
      </c>
      <c r="D2537" s="216" t="s">
        <v>25</v>
      </c>
      <c r="E2537" s="188">
        <v>3111</v>
      </c>
      <c r="F2537" s="229" t="s">
        <v>19</v>
      </c>
      <c r="H2537" s="334">
        <v>9450</v>
      </c>
      <c r="I2537" s="334">
        <v>9450</v>
      </c>
      <c r="J2537" s="334">
        <v>9450</v>
      </c>
    </row>
    <row r="2538" spans="1:10" x14ac:dyDescent="0.2">
      <c r="A2538" s="325">
        <v>51271</v>
      </c>
      <c r="B2538" s="329" t="s">
        <v>883</v>
      </c>
      <c r="C2538" s="330">
        <v>12</v>
      </c>
      <c r="D2538" s="325"/>
      <c r="E2538" s="187">
        <v>313</v>
      </c>
      <c r="F2538" s="231"/>
      <c r="G2538" s="331"/>
      <c r="H2538" s="200">
        <f>H2539</f>
        <v>1500</v>
      </c>
      <c r="I2538" s="200">
        <f t="shared" ref="I2538:J2538" si="1666">I2539</f>
        <v>1500</v>
      </c>
      <c r="J2538" s="200">
        <f t="shared" si="1666"/>
        <v>1500</v>
      </c>
    </row>
    <row r="2539" spans="1:10" s="152" customFormat="1" x14ac:dyDescent="0.2">
      <c r="A2539" s="216">
        <v>51271</v>
      </c>
      <c r="B2539" s="214" t="s">
        <v>883</v>
      </c>
      <c r="C2539" s="215">
        <v>12</v>
      </c>
      <c r="D2539" s="216" t="s">
        <v>25</v>
      </c>
      <c r="E2539" s="188">
        <v>3132</v>
      </c>
      <c r="F2539" s="229" t="s">
        <v>280</v>
      </c>
      <c r="G2539" s="209"/>
      <c r="H2539" s="334">
        <v>1500</v>
      </c>
      <c r="I2539" s="334">
        <v>1500</v>
      </c>
      <c r="J2539" s="334">
        <v>1500</v>
      </c>
    </row>
    <row r="2540" spans="1:10" x14ac:dyDescent="0.2">
      <c r="A2540" s="335">
        <v>51271</v>
      </c>
      <c r="B2540" s="333" t="s">
        <v>883</v>
      </c>
      <c r="C2540" s="286">
        <v>12</v>
      </c>
      <c r="D2540" s="333"/>
      <c r="E2540" s="287">
        <v>32</v>
      </c>
      <c r="F2540" s="288"/>
      <c r="G2540" s="288"/>
      <c r="H2540" s="318">
        <f>H2541+H2543</f>
        <v>1950</v>
      </c>
      <c r="I2540" s="318">
        <f t="shared" ref="I2540:J2540" si="1667">I2541+I2543</f>
        <v>1950</v>
      </c>
      <c r="J2540" s="318">
        <f t="shared" si="1667"/>
        <v>1950</v>
      </c>
    </row>
    <row r="2541" spans="1:10" s="152" customFormat="1" x14ac:dyDescent="0.2">
      <c r="A2541" s="325">
        <v>51271</v>
      </c>
      <c r="B2541" s="329" t="s">
        <v>883</v>
      </c>
      <c r="C2541" s="330">
        <v>12</v>
      </c>
      <c r="D2541" s="325"/>
      <c r="E2541" s="187">
        <v>321</v>
      </c>
      <c r="F2541" s="231"/>
      <c r="G2541" s="331"/>
      <c r="H2541" s="200">
        <f t="shared" ref="H2541:J2541" si="1668">H2542</f>
        <v>150</v>
      </c>
      <c r="I2541" s="200">
        <f t="shared" si="1668"/>
        <v>150</v>
      </c>
      <c r="J2541" s="200">
        <f t="shared" si="1668"/>
        <v>150</v>
      </c>
    </row>
    <row r="2542" spans="1:10" ht="30" x14ac:dyDescent="0.2">
      <c r="A2542" s="216">
        <v>51271</v>
      </c>
      <c r="B2542" s="214" t="s">
        <v>883</v>
      </c>
      <c r="C2542" s="215">
        <v>12</v>
      </c>
      <c r="D2542" s="216" t="s">
        <v>25</v>
      </c>
      <c r="E2542" s="188">
        <v>3212</v>
      </c>
      <c r="F2542" s="229" t="s">
        <v>111</v>
      </c>
      <c r="H2542" s="334">
        <v>150</v>
      </c>
      <c r="I2542" s="334">
        <v>150</v>
      </c>
      <c r="J2542" s="334">
        <v>150</v>
      </c>
    </row>
    <row r="2543" spans="1:10" x14ac:dyDescent="0.2">
      <c r="A2543" s="325">
        <v>51271</v>
      </c>
      <c r="B2543" s="329" t="s">
        <v>883</v>
      </c>
      <c r="C2543" s="330">
        <v>12</v>
      </c>
      <c r="D2543" s="325"/>
      <c r="E2543" s="187">
        <v>323</v>
      </c>
      <c r="F2543" s="231"/>
      <c r="G2543" s="331"/>
      <c r="H2543" s="200">
        <f>H2544+H2545</f>
        <v>1800</v>
      </c>
      <c r="I2543" s="200">
        <f t="shared" ref="I2543:J2543" si="1669">I2544+I2545</f>
        <v>1800</v>
      </c>
      <c r="J2543" s="200">
        <f t="shared" si="1669"/>
        <v>1800</v>
      </c>
    </row>
    <row r="2544" spans="1:10" ht="15" x14ac:dyDescent="0.2">
      <c r="A2544" s="216">
        <v>51271</v>
      </c>
      <c r="B2544" s="214" t="s">
        <v>883</v>
      </c>
      <c r="C2544" s="215">
        <v>12</v>
      </c>
      <c r="D2544" s="216" t="s">
        <v>25</v>
      </c>
      <c r="E2544" s="188">
        <v>3231</v>
      </c>
      <c r="F2544" s="229" t="s">
        <v>117</v>
      </c>
      <c r="H2544" s="334">
        <v>600</v>
      </c>
      <c r="I2544" s="334">
        <v>600</v>
      </c>
      <c r="J2544" s="334">
        <v>600</v>
      </c>
    </row>
    <row r="2545" spans="1:10" s="152" customFormat="1" x14ac:dyDescent="0.2">
      <c r="A2545" s="216">
        <v>51271</v>
      </c>
      <c r="B2545" s="214" t="s">
        <v>883</v>
      </c>
      <c r="C2545" s="215">
        <v>12</v>
      </c>
      <c r="D2545" s="216" t="s">
        <v>25</v>
      </c>
      <c r="E2545" s="188">
        <v>3239</v>
      </c>
      <c r="F2545" s="229" t="s">
        <v>41</v>
      </c>
      <c r="G2545" s="209"/>
      <c r="H2545" s="334">
        <v>1200</v>
      </c>
      <c r="I2545" s="334">
        <v>1200</v>
      </c>
      <c r="J2545" s="334">
        <v>1200</v>
      </c>
    </row>
    <row r="2546" spans="1:10" x14ac:dyDescent="0.2">
      <c r="A2546" s="335">
        <v>51271</v>
      </c>
      <c r="B2546" s="333" t="s">
        <v>883</v>
      </c>
      <c r="C2546" s="286">
        <v>12</v>
      </c>
      <c r="D2546" s="333"/>
      <c r="E2546" s="287">
        <v>42</v>
      </c>
      <c r="F2546" s="288"/>
      <c r="G2546" s="288"/>
      <c r="H2546" s="318">
        <f t="shared" ref="H2546:J2547" si="1670">H2547</f>
        <v>800000</v>
      </c>
      <c r="I2546" s="318">
        <f t="shared" si="1670"/>
        <v>3600000</v>
      </c>
      <c r="J2546" s="318">
        <f t="shared" si="1670"/>
        <v>2031200</v>
      </c>
    </row>
    <row r="2547" spans="1:10" x14ac:dyDescent="0.2">
      <c r="A2547" s="325">
        <v>51271</v>
      </c>
      <c r="B2547" s="329" t="s">
        <v>883</v>
      </c>
      <c r="C2547" s="330">
        <v>12</v>
      </c>
      <c r="D2547" s="325"/>
      <c r="E2547" s="187">
        <v>421</v>
      </c>
      <c r="F2547" s="231"/>
      <c r="G2547" s="331"/>
      <c r="H2547" s="200">
        <f t="shared" si="1670"/>
        <v>800000</v>
      </c>
      <c r="I2547" s="200">
        <f t="shared" si="1670"/>
        <v>3600000</v>
      </c>
      <c r="J2547" s="200">
        <f t="shared" si="1670"/>
        <v>2031200</v>
      </c>
    </row>
    <row r="2548" spans="1:10" s="152" customFormat="1" x14ac:dyDescent="0.2">
      <c r="A2548" s="216">
        <v>51271</v>
      </c>
      <c r="B2548" s="214" t="s">
        <v>883</v>
      </c>
      <c r="C2548" s="215">
        <v>12</v>
      </c>
      <c r="D2548" s="216" t="s">
        <v>25</v>
      </c>
      <c r="E2548" s="188">
        <v>4214</v>
      </c>
      <c r="F2548" s="229" t="s">
        <v>154</v>
      </c>
      <c r="G2548" s="209"/>
      <c r="H2548" s="334">
        <v>800000</v>
      </c>
      <c r="I2548" s="334">
        <v>3600000</v>
      </c>
      <c r="J2548" s="334">
        <v>2031200</v>
      </c>
    </row>
    <row r="2549" spans="1:10" x14ac:dyDescent="0.2">
      <c r="A2549" s="335">
        <v>51271</v>
      </c>
      <c r="B2549" s="333" t="s">
        <v>883</v>
      </c>
      <c r="C2549" s="286">
        <v>43</v>
      </c>
      <c r="D2549" s="333"/>
      <c r="E2549" s="287">
        <v>42</v>
      </c>
      <c r="F2549" s="288"/>
      <c r="G2549" s="288"/>
      <c r="H2549" s="318">
        <f>H2550</f>
        <v>293000</v>
      </c>
      <c r="I2549" s="318">
        <f t="shared" ref="I2549:J2549" si="1671">I2550</f>
        <v>294000</v>
      </c>
      <c r="J2549" s="318">
        <f t="shared" si="1671"/>
        <v>294000</v>
      </c>
    </row>
    <row r="2550" spans="1:10" x14ac:dyDescent="0.2">
      <c r="A2550" s="325">
        <v>51271</v>
      </c>
      <c r="B2550" s="329" t="s">
        <v>883</v>
      </c>
      <c r="C2550" s="330">
        <v>43</v>
      </c>
      <c r="D2550" s="325"/>
      <c r="E2550" s="187">
        <v>421</v>
      </c>
      <c r="F2550" s="231"/>
      <c r="G2550" s="331"/>
      <c r="H2550" s="200">
        <f t="shared" ref="H2550:J2550" si="1672">H2551</f>
        <v>293000</v>
      </c>
      <c r="I2550" s="200">
        <f t="shared" si="1672"/>
        <v>294000</v>
      </c>
      <c r="J2550" s="200">
        <f t="shared" si="1672"/>
        <v>294000</v>
      </c>
    </row>
    <row r="2551" spans="1:10" s="152" customFormat="1" x14ac:dyDescent="0.2">
      <c r="A2551" s="216">
        <v>51271</v>
      </c>
      <c r="B2551" s="214" t="s">
        <v>883</v>
      </c>
      <c r="C2551" s="215">
        <v>43</v>
      </c>
      <c r="D2551" s="216" t="s">
        <v>25</v>
      </c>
      <c r="E2551" s="188">
        <v>4214</v>
      </c>
      <c r="F2551" s="229" t="s">
        <v>154</v>
      </c>
      <c r="G2551" s="209"/>
      <c r="H2551" s="334">
        <v>293000</v>
      </c>
      <c r="I2551" s="334">
        <v>294000</v>
      </c>
      <c r="J2551" s="334">
        <v>294000</v>
      </c>
    </row>
    <row r="2552" spans="1:10" x14ac:dyDescent="0.2">
      <c r="A2552" s="335">
        <v>51271</v>
      </c>
      <c r="B2552" s="333" t="s">
        <v>883</v>
      </c>
      <c r="C2552" s="286">
        <v>562</v>
      </c>
      <c r="D2552" s="333"/>
      <c r="E2552" s="287">
        <v>31</v>
      </c>
      <c r="F2552" s="288"/>
      <c r="G2552" s="288"/>
      <c r="H2552" s="318">
        <f>H2553+H2555</f>
        <v>62050</v>
      </c>
      <c r="I2552" s="318">
        <f t="shared" ref="I2552:J2552" si="1673">I2553+I2555</f>
        <v>62050</v>
      </c>
      <c r="J2552" s="318">
        <f t="shared" si="1673"/>
        <v>62050</v>
      </c>
    </row>
    <row r="2553" spans="1:10" s="152" customFormat="1" x14ac:dyDescent="0.2">
      <c r="A2553" s="325">
        <v>51271</v>
      </c>
      <c r="B2553" s="329" t="s">
        <v>883</v>
      </c>
      <c r="C2553" s="330">
        <v>562</v>
      </c>
      <c r="D2553" s="325"/>
      <c r="E2553" s="187">
        <v>311</v>
      </c>
      <c r="F2553" s="231"/>
      <c r="G2553" s="331"/>
      <c r="H2553" s="200">
        <f t="shared" ref="H2553:J2553" si="1674">H2554</f>
        <v>53550</v>
      </c>
      <c r="I2553" s="200">
        <f t="shared" si="1674"/>
        <v>53550</v>
      </c>
      <c r="J2553" s="200">
        <f t="shared" si="1674"/>
        <v>53550</v>
      </c>
    </row>
    <row r="2554" spans="1:10" ht="15" x14ac:dyDescent="0.2">
      <c r="A2554" s="216">
        <v>51271</v>
      </c>
      <c r="B2554" s="214" t="s">
        <v>883</v>
      </c>
      <c r="C2554" s="215">
        <v>562</v>
      </c>
      <c r="D2554" s="216" t="s">
        <v>25</v>
      </c>
      <c r="E2554" s="188">
        <v>3111</v>
      </c>
      <c r="F2554" s="229" t="s">
        <v>19</v>
      </c>
      <c r="H2554" s="334">
        <v>53550</v>
      </c>
      <c r="I2554" s="334">
        <v>53550</v>
      </c>
      <c r="J2554" s="334">
        <v>53550</v>
      </c>
    </row>
    <row r="2555" spans="1:10" x14ac:dyDescent="0.2">
      <c r="A2555" s="325">
        <v>51271</v>
      </c>
      <c r="B2555" s="329" t="s">
        <v>883</v>
      </c>
      <c r="C2555" s="330">
        <v>562</v>
      </c>
      <c r="D2555" s="325"/>
      <c r="E2555" s="187">
        <v>313</v>
      </c>
      <c r="F2555" s="231"/>
      <c r="G2555" s="331"/>
      <c r="H2555" s="200">
        <f>H2556</f>
        <v>8500</v>
      </c>
      <c r="I2555" s="200">
        <f t="shared" ref="I2555:J2555" si="1675">I2556</f>
        <v>8500</v>
      </c>
      <c r="J2555" s="200">
        <f t="shared" si="1675"/>
        <v>8500</v>
      </c>
    </row>
    <row r="2556" spans="1:10" s="152" customFormat="1" x14ac:dyDescent="0.2">
      <c r="A2556" s="216">
        <v>51271</v>
      </c>
      <c r="B2556" s="214" t="s">
        <v>883</v>
      </c>
      <c r="C2556" s="215">
        <v>562</v>
      </c>
      <c r="D2556" s="216" t="s">
        <v>25</v>
      </c>
      <c r="E2556" s="188">
        <v>3132</v>
      </c>
      <c r="F2556" s="229" t="s">
        <v>280</v>
      </c>
      <c r="G2556" s="209"/>
      <c r="H2556" s="334">
        <v>8500</v>
      </c>
      <c r="I2556" s="334">
        <v>8500</v>
      </c>
      <c r="J2556" s="334">
        <v>8500</v>
      </c>
    </row>
    <row r="2557" spans="1:10" x14ac:dyDescent="0.2">
      <c r="A2557" s="335">
        <v>51271</v>
      </c>
      <c r="B2557" s="333" t="s">
        <v>883</v>
      </c>
      <c r="C2557" s="286">
        <v>562</v>
      </c>
      <c r="D2557" s="333"/>
      <c r="E2557" s="287">
        <v>32</v>
      </c>
      <c r="F2557" s="288"/>
      <c r="G2557" s="288"/>
      <c r="H2557" s="318">
        <f>H2558+H2560</f>
        <v>11050</v>
      </c>
      <c r="I2557" s="318">
        <f t="shared" ref="I2557:J2557" si="1676">I2558+I2560</f>
        <v>11050</v>
      </c>
      <c r="J2557" s="318">
        <f t="shared" si="1676"/>
        <v>11050</v>
      </c>
    </row>
    <row r="2558" spans="1:10" s="152" customFormat="1" x14ac:dyDescent="0.2">
      <c r="A2558" s="325">
        <v>51271</v>
      </c>
      <c r="B2558" s="329" t="s">
        <v>883</v>
      </c>
      <c r="C2558" s="330">
        <v>562</v>
      </c>
      <c r="D2558" s="325"/>
      <c r="E2558" s="187">
        <v>321</v>
      </c>
      <c r="F2558" s="231"/>
      <c r="G2558" s="331"/>
      <c r="H2558" s="200">
        <f t="shared" ref="H2558:J2558" si="1677">H2559</f>
        <v>850</v>
      </c>
      <c r="I2558" s="200">
        <f t="shared" si="1677"/>
        <v>850</v>
      </c>
      <c r="J2558" s="200">
        <f t="shared" si="1677"/>
        <v>850</v>
      </c>
    </row>
    <row r="2559" spans="1:10" ht="30" x14ac:dyDescent="0.2">
      <c r="A2559" s="216">
        <v>51271</v>
      </c>
      <c r="B2559" s="214" t="s">
        <v>883</v>
      </c>
      <c r="C2559" s="215">
        <v>562</v>
      </c>
      <c r="D2559" s="216" t="s">
        <v>25</v>
      </c>
      <c r="E2559" s="188">
        <v>3212</v>
      </c>
      <c r="F2559" s="229" t="s">
        <v>111</v>
      </c>
      <c r="H2559" s="334">
        <v>850</v>
      </c>
      <c r="I2559" s="334">
        <v>850</v>
      </c>
      <c r="J2559" s="334">
        <v>850</v>
      </c>
    </row>
    <row r="2560" spans="1:10" x14ac:dyDescent="0.2">
      <c r="A2560" s="325">
        <v>51271</v>
      </c>
      <c r="B2560" s="329" t="s">
        <v>883</v>
      </c>
      <c r="C2560" s="330">
        <v>562</v>
      </c>
      <c r="D2560" s="325"/>
      <c r="E2560" s="187">
        <v>323</v>
      </c>
      <c r="F2560" s="231"/>
      <c r="G2560" s="331"/>
      <c r="H2560" s="200">
        <f>H2561+H2562</f>
        <v>10200</v>
      </c>
      <c r="I2560" s="200">
        <f t="shared" ref="I2560:J2560" si="1678">I2561+I2562</f>
        <v>10200</v>
      </c>
      <c r="J2560" s="200">
        <f t="shared" si="1678"/>
        <v>10200</v>
      </c>
    </row>
    <row r="2561" spans="1:10" ht="15" x14ac:dyDescent="0.2">
      <c r="A2561" s="216">
        <v>51271</v>
      </c>
      <c r="B2561" s="214" t="s">
        <v>883</v>
      </c>
      <c r="C2561" s="215">
        <v>562</v>
      </c>
      <c r="D2561" s="216" t="s">
        <v>25</v>
      </c>
      <c r="E2561" s="188">
        <v>3231</v>
      </c>
      <c r="F2561" s="229" t="s">
        <v>117</v>
      </c>
      <c r="H2561" s="334">
        <v>3400</v>
      </c>
      <c r="I2561" s="334">
        <v>3400</v>
      </c>
      <c r="J2561" s="334">
        <v>3400</v>
      </c>
    </row>
    <row r="2562" spans="1:10" s="152" customFormat="1" x14ac:dyDescent="0.2">
      <c r="A2562" s="216">
        <v>51271</v>
      </c>
      <c r="B2562" s="214" t="s">
        <v>883</v>
      </c>
      <c r="C2562" s="215">
        <v>562</v>
      </c>
      <c r="D2562" s="216" t="s">
        <v>25</v>
      </c>
      <c r="E2562" s="188">
        <v>3239</v>
      </c>
      <c r="F2562" s="229" t="s">
        <v>41</v>
      </c>
      <c r="G2562" s="209"/>
      <c r="H2562" s="334">
        <v>6800</v>
      </c>
      <c r="I2562" s="334">
        <v>6800</v>
      </c>
      <c r="J2562" s="334">
        <v>6800</v>
      </c>
    </row>
    <row r="2563" spans="1:10" x14ac:dyDescent="0.2">
      <c r="A2563" s="335">
        <v>51271</v>
      </c>
      <c r="B2563" s="333" t="s">
        <v>883</v>
      </c>
      <c r="C2563" s="286">
        <v>562</v>
      </c>
      <c r="D2563" s="333"/>
      <c r="E2563" s="287">
        <v>42</v>
      </c>
      <c r="F2563" s="288"/>
      <c r="G2563" s="288"/>
      <c r="H2563" s="318">
        <f>H2564</f>
        <v>20400000</v>
      </c>
      <c r="I2563" s="318">
        <f t="shared" ref="I2563:J2563" si="1679">I2564</f>
        <v>20400000</v>
      </c>
      <c r="J2563" s="318">
        <f t="shared" si="1679"/>
        <v>15476800</v>
      </c>
    </row>
    <row r="2564" spans="1:10" s="152" customFormat="1" x14ac:dyDescent="0.2">
      <c r="A2564" s="325">
        <v>51271</v>
      </c>
      <c r="B2564" s="329" t="s">
        <v>883</v>
      </c>
      <c r="C2564" s="330">
        <v>562</v>
      </c>
      <c r="D2564" s="325"/>
      <c r="E2564" s="187">
        <v>421</v>
      </c>
      <c r="F2564" s="231"/>
      <c r="G2564" s="331"/>
      <c r="H2564" s="200">
        <f t="shared" ref="H2564:J2564" si="1680">H2565</f>
        <v>20400000</v>
      </c>
      <c r="I2564" s="200">
        <f t="shared" si="1680"/>
        <v>20400000</v>
      </c>
      <c r="J2564" s="200">
        <f t="shared" si="1680"/>
        <v>15476800</v>
      </c>
    </row>
    <row r="2565" spans="1:10" ht="15" x14ac:dyDescent="0.2">
      <c r="A2565" s="216">
        <v>51271</v>
      </c>
      <c r="B2565" s="214" t="s">
        <v>883</v>
      </c>
      <c r="C2565" s="215">
        <v>562</v>
      </c>
      <c r="D2565" s="216" t="s">
        <v>25</v>
      </c>
      <c r="E2565" s="188">
        <v>4214</v>
      </c>
      <c r="F2565" s="229" t="s">
        <v>154</v>
      </c>
      <c r="H2565" s="334">
        <v>20400000</v>
      </c>
      <c r="I2565" s="334">
        <v>20400000</v>
      </c>
      <c r="J2565" s="334">
        <v>15476800</v>
      </c>
    </row>
    <row r="2566" spans="1:10" s="152" customFormat="1" ht="67.5" x14ac:dyDescent="0.2">
      <c r="A2566" s="391">
        <v>51271</v>
      </c>
      <c r="B2566" s="297" t="s">
        <v>825</v>
      </c>
      <c r="C2566" s="297"/>
      <c r="D2566" s="297"/>
      <c r="E2566" s="298"/>
      <c r="F2566" s="300" t="s">
        <v>824</v>
      </c>
      <c r="G2566" s="301" t="s">
        <v>690</v>
      </c>
      <c r="H2566" s="302">
        <f>H2567+H2572+H2580+H2585+H2590+H2598</f>
        <v>511000</v>
      </c>
      <c r="I2566" s="302">
        <f>I2567+I2572+I2580+I2585+I2590+I2598</f>
        <v>196500</v>
      </c>
      <c r="J2566" s="302">
        <f>J2567+J2572+J2580+J2585+J2590+J2598</f>
        <v>0</v>
      </c>
    </row>
    <row r="2567" spans="1:10" x14ac:dyDescent="0.2">
      <c r="A2567" s="335">
        <v>51271</v>
      </c>
      <c r="B2567" s="333" t="s">
        <v>825</v>
      </c>
      <c r="C2567" s="286">
        <v>43</v>
      </c>
      <c r="D2567" s="333"/>
      <c r="E2567" s="287">
        <v>31</v>
      </c>
      <c r="F2567" s="288"/>
      <c r="G2567" s="288"/>
      <c r="H2567" s="318">
        <f>H2568+H2570</f>
        <v>21750</v>
      </c>
      <c r="I2567" s="318">
        <f t="shared" ref="I2567:J2567" si="1681">I2568+I2570</f>
        <v>15000</v>
      </c>
      <c r="J2567" s="318">
        <f t="shared" si="1681"/>
        <v>0</v>
      </c>
    </row>
    <row r="2568" spans="1:10" s="152" customFormat="1" x14ac:dyDescent="0.2">
      <c r="A2568" s="325">
        <v>51271</v>
      </c>
      <c r="B2568" s="329" t="s">
        <v>825</v>
      </c>
      <c r="C2568" s="330">
        <v>43</v>
      </c>
      <c r="D2568" s="325"/>
      <c r="E2568" s="187">
        <v>311</v>
      </c>
      <c r="F2568" s="231"/>
      <c r="G2568" s="331"/>
      <c r="H2568" s="200">
        <f t="shared" ref="H2568:J2568" si="1682">H2569</f>
        <v>18750</v>
      </c>
      <c r="I2568" s="200">
        <f t="shared" si="1682"/>
        <v>12870</v>
      </c>
      <c r="J2568" s="200">
        <f t="shared" si="1682"/>
        <v>0</v>
      </c>
    </row>
    <row r="2569" spans="1:10" ht="15" x14ac:dyDescent="0.2">
      <c r="A2569" s="216">
        <v>51271</v>
      </c>
      <c r="B2569" s="214" t="s">
        <v>825</v>
      </c>
      <c r="C2569" s="215">
        <v>43</v>
      </c>
      <c r="D2569" s="216" t="s">
        <v>25</v>
      </c>
      <c r="E2569" s="188">
        <v>3111</v>
      </c>
      <c r="F2569" s="229" t="s">
        <v>19</v>
      </c>
      <c r="H2569" s="334">
        <v>18750</v>
      </c>
      <c r="I2569" s="334">
        <v>12870</v>
      </c>
      <c r="J2569" s="245">
        <v>0</v>
      </c>
    </row>
    <row r="2570" spans="1:10" x14ac:dyDescent="0.2">
      <c r="A2570" s="325">
        <v>51271</v>
      </c>
      <c r="B2570" s="329" t="s">
        <v>825</v>
      </c>
      <c r="C2570" s="330">
        <v>43</v>
      </c>
      <c r="D2570" s="325"/>
      <c r="E2570" s="187">
        <v>313</v>
      </c>
      <c r="F2570" s="231"/>
      <c r="G2570" s="331"/>
      <c r="H2570" s="200">
        <f>H2571</f>
        <v>3000</v>
      </c>
      <c r="I2570" s="200">
        <f t="shared" ref="I2570:J2570" si="1683">I2571</f>
        <v>2130</v>
      </c>
      <c r="J2570" s="200">
        <f t="shared" si="1683"/>
        <v>0</v>
      </c>
    </row>
    <row r="2571" spans="1:10" s="152" customFormat="1" x14ac:dyDescent="0.2">
      <c r="A2571" s="216">
        <v>51271</v>
      </c>
      <c r="B2571" s="214" t="s">
        <v>825</v>
      </c>
      <c r="C2571" s="215">
        <v>43</v>
      </c>
      <c r="D2571" s="216" t="s">
        <v>25</v>
      </c>
      <c r="E2571" s="188">
        <v>3132</v>
      </c>
      <c r="F2571" s="229" t="s">
        <v>280</v>
      </c>
      <c r="G2571" s="209"/>
      <c r="H2571" s="334">
        <v>3000</v>
      </c>
      <c r="I2571" s="334">
        <v>2130</v>
      </c>
      <c r="J2571" s="245">
        <v>0</v>
      </c>
    </row>
    <row r="2572" spans="1:10" x14ac:dyDescent="0.2">
      <c r="A2572" s="335">
        <v>51271</v>
      </c>
      <c r="B2572" s="333" t="s">
        <v>825</v>
      </c>
      <c r="C2572" s="286">
        <v>43</v>
      </c>
      <c r="D2572" s="333"/>
      <c r="E2572" s="287">
        <v>32</v>
      </c>
      <c r="F2572" s="288"/>
      <c r="G2572" s="288"/>
      <c r="H2572" s="318">
        <f>H2573+H2576</f>
        <v>12900</v>
      </c>
      <c r="I2572" s="318">
        <f t="shared" ref="I2572:J2572" si="1684">I2573+I2576</f>
        <v>5475</v>
      </c>
      <c r="J2572" s="318">
        <f t="shared" si="1684"/>
        <v>0</v>
      </c>
    </row>
    <row r="2573" spans="1:10" x14ac:dyDescent="0.2">
      <c r="A2573" s="325">
        <v>51271</v>
      </c>
      <c r="B2573" s="329" t="s">
        <v>825</v>
      </c>
      <c r="C2573" s="330">
        <v>43</v>
      </c>
      <c r="D2573" s="325"/>
      <c r="E2573" s="187">
        <v>321</v>
      </c>
      <c r="F2573" s="231"/>
      <c r="G2573" s="331"/>
      <c r="H2573" s="200">
        <f>H2574+H2575</f>
        <v>2625</v>
      </c>
      <c r="I2573" s="200">
        <f t="shared" ref="I2573:J2573" si="1685">I2574+I2575</f>
        <v>1725</v>
      </c>
      <c r="J2573" s="200">
        <f t="shared" si="1685"/>
        <v>0</v>
      </c>
    </row>
    <row r="2574" spans="1:10" s="152" customFormat="1" x14ac:dyDescent="0.2">
      <c r="A2574" s="216">
        <v>51271</v>
      </c>
      <c r="B2574" s="214" t="s">
        <v>825</v>
      </c>
      <c r="C2574" s="215">
        <v>43</v>
      </c>
      <c r="D2574" s="216" t="s">
        <v>25</v>
      </c>
      <c r="E2574" s="188">
        <v>3211</v>
      </c>
      <c r="F2574" s="229" t="s">
        <v>110</v>
      </c>
      <c r="G2574" s="209"/>
      <c r="H2574" s="334">
        <v>2250</v>
      </c>
      <c r="I2574" s="334">
        <v>1500</v>
      </c>
      <c r="J2574" s="245">
        <v>0</v>
      </c>
    </row>
    <row r="2575" spans="1:10" ht="30" x14ac:dyDescent="0.2">
      <c r="A2575" s="216">
        <v>51271</v>
      </c>
      <c r="B2575" s="214" t="s">
        <v>825</v>
      </c>
      <c r="C2575" s="215">
        <v>43</v>
      </c>
      <c r="D2575" s="216" t="s">
        <v>25</v>
      </c>
      <c r="E2575" s="188">
        <v>3212</v>
      </c>
      <c r="F2575" s="229" t="s">
        <v>111</v>
      </c>
      <c r="H2575" s="334">
        <v>375</v>
      </c>
      <c r="I2575" s="334">
        <v>225</v>
      </c>
      <c r="J2575" s="245">
        <v>0</v>
      </c>
    </row>
    <row r="2576" spans="1:10" x14ac:dyDescent="0.2">
      <c r="A2576" s="325">
        <v>51271</v>
      </c>
      <c r="B2576" s="329" t="s">
        <v>825</v>
      </c>
      <c r="C2576" s="330">
        <v>43</v>
      </c>
      <c r="D2576" s="325"/>
      <c r="E2576" s="187">
        <v>323</v>
      </c>
      <c r="F2576" s="231"/>
      <c r="G2576" s="331"/>
      <c r="H2576" s="200">
        <f>H2577+H2578+H2579</f>
        <v>10275</v>
      </c>
      <c r="I2576" s="200">
        <f t="shared" ref="I2576:J2576" si="1686">I2577+I2578+I2579</f>
        <v>3750</v>
      </c>
      <c r="J2576" s="200">
        <f t="shared" si="1686"/>
        <v>0</v>
      </c>
    </row>
    <row r="2577" spans="1:10" ht="15" x14ac:dyDescent="0.2">
      <c r="A2577" s="216">
        <v>51271</v>
      </c>
      <c r="B2577" s="214" t="s">
        <v>825</v>
      </c>
      <c r="C2577" s="215">
        <v>43</v>
      </c>
      <c r="D2577" s="216" t="s">
        <v>25</v>
      </c>
      <c r="E2577" s="188">
        <v>3231</v>
      </c>
      <c r="F2577" s="229" t="s">
        <v>117</v>
      </c>
      <c r="H2577" s="334">
        <v>1650</v>
      </c>
      <c r="I2577" s="334">
        <v>750</v>
      </c>
      <c r="J2577" s="245">
        <v>0</v>
      </c>
    </row>
    <row r="2578" spans="1:10" ht="15" x14ac:dyDescent="0.2">
      <c r="A2578" s="216">
        <v>51271</v>
      </c>
      <c r="B2578" s="214" t="s">
        <v>825</v>
      </c>
      <c r="C2578" s="215">
        <v>43</v>
      </c>
      <c r="D2578" s="216" t="s">
        <v>25</v>
      </c>
      <c r="E2578" s="188">
        <v>3233</v>
      </c>
      <c r="F2578" s="229" t="s">
        <v>119</v>
      </c>
      <c r="H2578" s="334">
        <v>6750</v>
      </c>
      <c r="I2578" s="334">
        <v>2250</v>
      </c>
      <c r="J2578" s="245">
        <v>0</v>
      </c>
    </row>
    <row r="2579" spans="1:10" s="152" customFormat="1" x14ac:dyDescent="0.2">
      <c r="A2579" s="216">
        <v>51271</v>
      </c>
      <c r="B2579" s="214" t="s">
        <v>825</v>
      </c>
      <c r="C2579" s="215">
        <v>43</v>
      </c>
      <c r="D2579" s="216" t="s">
        <v>25</v>
      </c>
      <c r="E2579" s="188">
        <v>3239</v>
      </c>
      <c r="F2579" s="229" t="s">
        <v>41</v>
      </c>
      <c r="G2579" s="209"/>
      <c r="H2579" s="334">
        <v>1875</v>
      </c>
      <c r="I2579" s="334">
        <v>750</v>
      </c>
      <c r="J2579" s="245">
        <v>0</v>
      </c>
    </row>
    <row r="2580" spans="1:10" x14ac:dyDescent="0.2">
      <c r="A2580" s="335">
        <v>51271</v>
      </c>
      <c r="B2580" s="333" t="s">
        <v>825</v>
      </c>
      <c r="C2580" s="286">
        <v>43</v>
      </c>
      <c r="D2580" s="333"/>
      <c r="E2580" s="287">
        <v>42</v>
      </c>
      <c r="F2580" s="288"/>
      <c r="G2580" s="288"/>
      <c r="H2580" s="318">
        <f>H2581+H2583</f>
        <v>42000</v>
      </c>
      <c r="I2580" s="318">
        <f t="shared" ref="I2580:J2580" si="1687">I2581+I2583</f>
        <v>9000</v>
      </c>
      <c r="J2580" s="318">
        <f t="shared" si="1687"/>
        <v>0</v>
      </c>
    </row>
    <row r="2581" spans="1:10" s="152" customFormat="1" x14ac:dyDescent="0.2">
      <c r="A2581" s="325">
        <v>51271</v>
      </c>
      <c r="B2581" s="329" t="s">
        <v>825</v>
      </c>
      <c r="C2581" s="330">
        <v>43</v>
      </c>
      <c r="D2581" s="325"/>
      <c r="E2581" s="187">
        <v>422</v>
      </c>
      <c r="F2581" s="231"/>
      <c r="G2581" s="331"/>
      <c r="H2581" s="200">
        <f t="shared" ref="H2581:J2581" si="1688">H2582</f>
        <v>36600</v>
      </c>
      <c r="I2581" s="200">
        <f t="shared" si="1688"/>
        <v>7500</v>
      </c>
      <c r="J2581" s="200">
        <f t="shared" si="1688"/>
        <v>0</v>
      </c>
    </row>
    <row r="2582" spans="1:10" ht="15" x14ac:dyDescent="0.2">
      <c r="A2582" s="216">
        <v>51271</v>
      </c>
      <c r="B2582" s="214" t="s">
        <v>825</v>
      </c>
      <c r="C2582" s="215">
        <v>43</v>
      </c>
      <c r="D2582" s="216" t="s">
        <v>25</v>
      </c>
      <c r="E2582" s="188">
        <v>4227</v>
      </c>
      <c r="F2582" s="229" t="s">
        <v>792</v>
      </c>
      <c r="H2582" s="334">
        <v>36600</v>
      </c>
      <c r="I2582" s="334">
        <v>7500</v>
      </c>
      <c r="J2582" s="245">
        <v>0</v>
      </c>
    </row>
    <row r="2583" spans="1:10" x14ac:dyDescent="0.2">
      <c r="A2583" s="325">
        <v>51271</v>
      </c>
      <c r="B2583" s="329" t="s">
        <v>825</v>
      </c>
      <c r="C2583" s="330">
        <v>43</v>
      </c>
      <c r="D2583" s="325"/>
      <c r="E2583" s="187">
        <v>426</v>
      </c>
      <c r="F2583" s="231"/>
      <c r="G2583" s="331"/>
      <c r="H2583" s="200">
        <f t="shared" ref="H2583:J2583" si="1689">H2584</f>
        <v>5400</v>
      </c>
      <c r="I2583" s="200">
        <f t="shared" si="1689"/>
        <v>1500</v>
      </c>
      <c r="J2583" s="200">
        <f t="shared" si="1689"/>
        <v>0</v>
      </c>
    </row>
    <row r="2584" spans="1:10" s="152" customFormat="1" x14ac:dyDescent="0.2">
      <c r="A2584" s="216">
        <v>51271</v>
      </c>
      <c r="B2584" s="214" t="s">
        <v>825</v>
      </c>
      <c r="C2584" s="215">
        <v>43</v>
      </c>
      <c r="D2584" s="216" t="s">
        <v>25</v>
      </c>
      <c r="E2584" s="188">
        <v>4264</v>
      </c>
      <c r="F2584" s="229" t="s">
        <v>794</v>
      </c>
      <c r="G2584" s="209"/>
      <c r="H2584" s="334">
        <v>5400</v>
      </c>
      <c r="I2584" s="334">
        <v>1500</v>
      </c>
      <c r="J2584" s="245">
        <v>0</v>
      </c>
    </row>
    <row r="2585" spans="1:10" x14ac:dyDescent="0.2">
      <c r="A2585" s="335">
        <v>51271</v>
      </c>
      <c r="B2585" s="333" t="s">
        <v>825</v>
      </c>
      <c r="C2585" s="286">
        <v>559</v>
      </c>
      <c r="D2585" s="333"/>
      <c r="E2585" s="287">
        <v>31</v>
      </c>
      <c r="F2585" s="288"/>
      <c r="G2585" s="288"/>
      <c r="H2585" s="318">
        <f>H2586+H2588</f>
        <v>123250</v>
      </c>
      <c r="I2585" s="318">
        <f t="shared" ref="I2585:J2585" si="1690">I2586+I2588</f>
        <v>85000</v>
      </c>
      <c r="J2585" s="318">
        <f t="shared" si="1690"/>
        <v>0</v>
      </c>
    </row>
    <row r="2586" spans="1:10" s="152" customFormat="1" x14ac:dyDescent="0.2">
      <c r="A2586" s="325">
        <v>51271</v>
      </c>
      <c r="B2586" s="329" t="s">
        <v>825</v>
      </c>
      <c r="C2586" s="330">
        <v>559</v>
      </c>
      <c r="D2586" s="325"/>
      <c r="E2586" s="187">
        <v>311</v>
      </c>
      <c r="F2586" s="231"/>
      <c r="G2586" s="331"/>
      <c r="H2586" s="200">
        <f t="shared" ref="H2586:J2586" si="1691">H2587</f>
        <v>106250</v>
      </c>
      <c r="I2586" s="200">
        <f t="shared" si="1691"/>
        <v>72930</v>
      </c>
      <c r="J2586" s="200">
        <f t="shared" si="1691"/>
        <v>0</v>
      </c>
    </row>
    <row r="2587" spans="1:10" ht="15" x14ac:dyDescent="0.2">
      <c r="A2587" s="216">
        <v>51271</v>
      </c>
      <c r="B2587" s="214" t="s">
        <v>825</v>
      </c>
      <c r="C2587" s="215">
        <v>559</v>
      </c>
      <c r="D2587" s="216" t="s">
        <v>25</v>
      </c>
      <c r="E2587" s="188">
        <v>3111</v>
      </c>
      <c r="F2587" s="229" t="s">
        <v>19</v>
      </c>
      <c r="H2587" s="334">
        <v>106250</v>
      </c>
      <c r="I2587" s="334">
        <v>72930</v>
      </c>
      <c r="J2587" s="245">
        <v>0</v>
      </c>
    </row>
    <row r="2588" spans="1:10" x14ac:dyDescent="0.2">
      <c r="A2588" s="325">
        <v>51271</v>
      </c>
      <c r="B2588" s="329" t="s">
        <v>825</v>
      </c>
      <c r="C2588" s="330">
        <v>559</v>
      </c>
      <c r="D2588" s="325"/>
      <c r="E2588" s="187">
        <v>313</v>
      </c>
      <c r="F2588" s="231"/>
      <c r="G2588" s="331"/>
      <c r="H2588" s="200">
        <f>H2589</f>
        <v>17000</v>
      </c>
      <c r="I2588" s="200">
        <f t="shared" ref="I2588:J2588" si="1692">I2589</f>
        <v>12070</v>
      </c>
      <c r="J2588" s="200">
        <f t="shared" si="1692"/>
        <v>0</v>
      </c>
    </row>
    <row r="2589" spans="1:10" s="152" customFormat="1" x14ac:dyDescent="0.2">
      <c r="A2589" s="216">
        <v>51271</v>
      </c>
      <c r="B2589" s="214" t="s">
        <v>825</v>
      </c>
      <c r="C2589" s="215">
        <v>559</v>
      </c>
      <c r="D2589" s="216" t="s">
        <v>25</v>
      </c>
      <c r="E2589" s="188">
        <v>3132</v>
      </c>
      <c r="F2589" s="229" t="s">
        <v>280</v>
      </c>
      <c r="G2589" s="209"/>
      <c r="H2589" s="334">
        <v>17000</v>
      </c>
      <c r="I2589" s="334">
        <v>12070</v>
      </c>
      <c r="J2589" s="245">
        <v>0</v>
      </c>
    </row>
    <row r="2590" spans="1:10" x14ac:dyDescent="0.2">
      <c r="A2590" s="335">
        <v>51271</v>
      </c>
      <c r="B2590" s="333" t="s">
        <v>825</v>
      </c>
      <c r="C2590" s="286">
        <v>559</v>
      </c>
      <c r="D2590" s="333"/>
      <c r="E2590" s="287">
        <v>32</v>
      </c>
      <c r="F2590" s="288"/>
      <c r="G2590" s="288"/>
      <c r="H2590" s="318">
        <f>H2591+H2594</f>
        <v>73100</v>
      </c>
      <c r="I2590" s="318">
        <f t="shared" ref="I2590:J2590" si="1693">I2591+I2594</f>
        <v>31025</v>
      </c>
      <c r="J2590" s="318">
        <f t="shared" si="1693"/>
        <v>0</v>
      </c>
    </row>
    <row r="2591" spans="1:10" x14ac:dyDescent="0.2">
      <c r="A2591" s="325">
        <v>51271</v>
      </c>
      <c r="B2591" s="329" t="s">
        <v>825</v>
      </c>
      <c r="C2591" s="330">
        <v>559</v>
      </c>
      <c r="D2591" s="325"/>
      <c r="E2591" s="187">
        <v>321</v>
      </c>
      <c r="F2591" s="231"/>
      <c r="G2591" s="331"/>
      <c r="H2591" s="200">
        <f>H2592+H2593</f>
        <v>14875</v>
      </c>
      <c r="I2591" s="200">
        <f t="shared" ref="I2591:J2591" si="1694">I2592+I2593</f>
        <v>9775</v>
      </c>
      <c r="J2591" s="200">
        <f t="shared" si="1694"/>
        <v>0</v>
      </c>
    </row>
    <row r="2592" spans="1:10" s="152" customFormat="1" x14ac:dyDescent="0.2">
      <c r="A2592" s="216">
        <v>51271</v>
      </c>
      <c r="B2592" s="214" t="s">
        <v>825</v>
      </c>
      <c r="C2592" s="215">
        <v>559</v>
      </c>
      <c r="D2592" s="216" t="s">
        <v>25</v>
      </c>
      <c r="E2592" s="188">
        <v>3211</v>
      </c>
      <c r="F2592" s="229" t="s">
        <v>110</v>
      </c>
      <c r="G2592" s="209"/>
      <c r="H2592" s="334">
        <v>12750</v>
      </c>
      <c r="I2592" s="334">
        <v>8500</v>
      </c>
      <c r="J2592" s="245">
        <v>0</v>
      </c>
    </row>
    <row r="2593" spans="1:10" ht="30" x14ac:dyDescent="0.2">
      <c r="A2593" s="216">
        <v>51271</v>
      </c>
      <c r="B2593" s="214" t="s">
        <v>825</v>
      </c>
      <c r="C2593" s="215">
        <v>559</v>
      </c>
      <c r="D2593" s="216" t="s">
        <v>25</v>
      </c>
      <c r="E2593" s="188">
        <v>3212</v>
      </c>
      <c r="F2593" s="229" t="s">
        <v>111</v>
      </c>
      <c r="H2593" s="334">
        <v>2125</v>
      </c>
      <c r="I2593" s="334">
        <v>1275</v>
      </c>
      <c r="J2593" s="245">
        <v>0</v>
      </c>
    </row>
    <row r="2594" spans="1:10" x14ac:dyDescent="0.2">
      <c r="A2594" s="325">
        <v>51271</v>
      </c>
      <c r="B2594" s="329" t="s">
        <v>825</v>
      </c>
      <c r="C2594" s="330">
        <v>559</v>
      </c>
      <c r="D2594" s="325"/>
      <c r="E2594" s="187">
        <v>323</v>
      </c>
      <c r="F2594" s="231"/>
      <c r="G2594" s="331"/>
      <c r="H2594" s="200">
        <f>H2595+H2596+H2597</f>
        <v>58225</v>
      </c>
      <c r="I2594" s="200">
        <f t="shared" ref="I2594:J2594" si="1695">I2595+I2596+I2597</f>
        <v>21250</v>
      </c>
      <c r="J2594" s="200">
        <f t="shared" si="1695"/>
        <v>0</v>
      </c>
    </row>
    <row r="2595" spans="1:10" ht="15" x14ac:dyDescent="0.2">
      <c r="A2595" s="216">
        <v>51271</v>
      </c>
      <c r="B2595" s="214" t="s">
        <v>825</v>
      </c>
      <c r="C2595" s="215">
        <v>559</v>
      </c>
      <c r="D2595" s="216" t="s">
        <v>25</v>
      </c>
      <c r="E2595" s="188">
        <v>3231</v>
      </c>
      <c r="F2595" s="229" t="s">
        <v>117</v>
      </c>
      <c r="H2595" s="334">
        <v>9350</v>
      </c>
      <c r="I2595" s="334">
        <v>4250</v>
      </c>
      <c r="J2595" s="245">
        <v>0</v>
      </c>
    </row>
    <row r="2596" spans="1:10" ht="15" x14ac:dyDescent="0.2">
      <c r="A2596" s="216">
        <v>51271</v>
      </c>
      <c r="B2596" s="214" t="s">
        <v>825</v>
      </c>
      <c r="C2596" s="215">
        <v>559</v>
      </c>
      <c r="D2596" s="216" t="s">
        <v>25</v>
      </c>
      <c r="E2596" s="188">
        <v>3233</v>
      </c>
      <c r="F2596" s="229" t="s">
        <v>119</v>
      </c>
      <c r="H2596" s="334">
        <v>38250</v>
      </c>
      <c r="I2596" s="334">
        <v>12750</v>
      </c>
      <c r="J2596" s="245">
        <v>0</v>
      </c>
    </row>
    <row r="2597" spans="1:10" s="152" customFormat="1" x14ac:dyDescent="0.2">
      <c r="A2597" s="216">
        <v>51271</v>
      </c>
      <c r="B2597" s="214" t="s">
        <v>825</v>
      </c>
      <c r="C2597" s="215">
        <v>559</v>
      </c>
      <c r="D2597" s="216" t="s">
        <v>25</v>
      </c>
      <c r="E2597" s="188">
        <v>3239</v>
      </c>
      <c r="F2597" s="229" t="s">
        <v>41</v>
      </c>
      <c r="G2597" s="209"/>
      <c r="H2597" s="334">
        <v>10625</v>
      </c>
      <c r="I2597" s="334">
        <v>4250</v>
      </c>
      <c r="J2597" s="245">
        <v>0</v>
      </c>
    </row>
    <row r="2598" spans="1:10" x14ac:dyDescent="0.2">
      <c r="A2598" s="335">
        <v>51271</v>
      </c>
      <c r="B2598" s="333" t="s">
        <v>825</v>
      </c>
      <c r="C2598" s="286">
        <v>559</v>
      </c>
      <c r="D2598" s="333"/>
      <c r="E2598" s="287">
        <v>42</v>
      </c>
      <c r="F2598" s="288"/>
      <c r="G2598" s="288"/>
      <c r="H2598" s="318">
        <f>H2599+H2601</f>
        <v>238000</v>
      </c>
      <c r="I2598" s="318">
        <f t="shared" ref="I2598:J2598" si="1696">I2599+I2601</f>
        <v>51000</v>
      </c>
      <c r="J2598" s="318">
        <f t="shared" si="1696"/>
        <v>0</v>
      </c>
    </row>
    <row r="2599" spans="1:10" s="152" customFormat="1" x14ac:dyDescent="0.2">
      <c r="A2599" s="325">
        <v>51271</v>
      </c>
      <c r="B2599" s="329" t="s">
        <v>825</v>
      </c>
      <c r="C2599" s="330">
        <v>559</v>
      </c>
      <c r="D2599" s="325"/>
      <c r="E2599" s="187">
        <v>422</v>
      </c>
      <c r="F2599" s="231"/>
      <c r="G2599" s="331"/>
      <c r="H2599" s="200">
        <f t="shared" ref="H2599:J2599" si="1697">H2600</f>
        <v>207400</v>
      </c>
      <c r="I2599" s="200">
        <f t="shared" si="1697"/>
        <v>42500</v>
      </c>
      <c r="J2599" s="200">
        <f t="shared" si="1697"/>
        <v>0</v>
      </c>
    </row>
    <row r="2600" spans="1:10" ht="15" x14ac:dyDescent="0.2">
      <c r="A2600" s="216">
        <v>51271</v>
      </c>
      <c r="B2600" s="214" t="s">
        <v>825</v>
      </c>
      <c r="C2600" s="215">
        <v>559</v>
      </c>
      <c r="D2600" s="216" t="s">
        <v>25</v>
      </c>
      <c r="E2600" s="188">
        <v>4227</v>
      </c>
      <c r="F2600" s="229" t="s">
        <v>792</v>
      </c>
      <c r="H2600" s="334">
        <v>207400</v>
      </c>
      <c r="I2600" s="334">
        <v>42500</v>
      </c>
      <c r="J2600" s="245">
        <v>0</v>
      </c>
    </row>
    <row r="2601" spans="1:10" s="152" customFormat="1" x14ac:dyDescent="0.2">
      <c r="A2601" s="325">
        <v>51271</v>
      </c>
      <c r="B2601" s="329" t="s">
        <v>825</v>
      </c>
      <c r="C2601" s="330">
        <v>559</v>
      </c>
      <c r="D2601" s="325"/>
      <c r="E2601" s="187">
        <v>426</v>
      </c>
      <c r="F2601" s="231"/>
      <c r="G2601" s="331"/>
      <c r="H2601" s="200">
        <f t="shared" ref="H2601:J2601" si="1698">H2602</f>
        <v>30600</v>
      </c>
      <c r="I2601" s="200">
        <f t="shared" si="1698"/>
        <v>8500</v>
      </c>
      <c r="J2601" s="200">
        <f t="shared" si="1698"/>
        <v>0</v>
      </c>
    </row>
    <row r="2602" spans="1:10" ht="15" x14ac:dyDescent="0.2">
      <c r="A2602" s="216">
        <v>51271</v>
      </c>
      <c r="B2602" s="214" t="s">
        <v>825</v>
      </c>
      <c r="C2602" s="215">
        <v>559</v>
      </c>
      <c r="D2602" s="216" t="s">
        <v>25</v>
      </c>
      <c r="E2602" s="188">
        <v>4264</v>
      </c>
      <c r="F2602" s="229" t="s">
        <v>794</v>
      </c>
      <c r="H2602" s="334">
        <v>30600</v>
      </c>
      <c r="I2602" s="334">
        <v>8500</v>
      </c>
      <c r="J2602" s="245">
        <v>0</v>
      </c>
    </row>
    <row r="2603" spans="1:10" s="152" customFormat="1" ht="67.5" x14ac:dyDescent="0.2">
      <c r="A2603" s="391">
        <v>51271</v>
      </c>
      <c r="B2603" s="297" t="s">
        <v>826</v>
      </c>
      <c r="C2603" s="297"/>
      <c r="D2603" s="297"/>
      <c r="E2603" s="298"/>
      <c r="F2603" s="300" t="s">
        <v>800</v>
      </c>
      <c r="G2603" s="301" t="s">
        <v>690</v>
      </c>
      <c r="H2603" s="302">
        <f>H2604+H2609+H2617+H2620+H2625+H2630+H2638+H2641</f>
        <v>2971000</v>
      </c>
      <c r="I2603" s="302">
        <f>I2604+I2609+I2617+I2620+I2625+I2630+I2638+I2641</f>
        <v>1476000</v>
      </c>
      <c r="J2603" s="302">
        <f>J2604+J2609+J2617+J2620+J2625+J2630+J2638+J2641</f>
        <v>0</v>
      </c>
    </row>
    <row r="2604" spans="1:10" x14ac:dyDescent="0.2">
      <c r="A2604" s="335">
        <v>51271</v>
      </c>
      <c r="B2604" s="333" t="s">
        <v>826</v>
      </c>
      <c r="C2604" s="286">
        <v>43</v>
      </c>
      <c r="D2604" s="333"/>
      <c r="E2604" s="287">
        <v>31</v>
      </c>
      <c r="F2604" s="288"/>
      <c r="G2604" s="288"/>
      <c r="H2604" s="318">
        <f>H2605+H2607</f>
        <v>54000</v>
      </c>
      <c r="I2604" s="318">
        <f t="shared" ref="I2604:J2604" si="1699">I2605+I2607</f>
        <v>54000</v>
      </c>
      <c r="J2604" s="318">
        <f t="shared" si="1699"/>
        <v>0</v>
      </c>
    </row>
    <row r="2605" spans="1:10" s="152" customFormat="1" x14ac:dyDescent="0.2">
      <c r="A2605" s="325">
        <v>51271</v>
      </c>
      <c r="B2605" s="329" t="s">
        <v>826</v>
      </c>
      <c r="C2605" s="330">
        <v>43</v>
      </c>
      <c r="D2605" s="325"/>
      <c r="E2605" s="187">
        <v>311</v>
      </c>
      <c r="F2605" s="231"/>
      <c r="G2605" s="331"/>
      <c r="H2605" s="200">
        <f t="shared" ref="H2605:J2605" si="1700">H2606</f>
        <v>46500</v>
      </c>
      <c r="I2605" s="200">
        <f t="shared" si="1700"/>
        <v>46500</v>
      </c>
      <c r="J2605" s="200">
        <f t="shared" si="1700"/>
        <v>0</v>
      </c>
    </row>
    <row r="2606" spans="1:10" ht="15" x14ac:dyDescent="0.2">
      <c r="A2606" s="216">
        <v>51271</v>
      </c>
      <c r="B2606" s="214" t="s">
        <v>826</v>
      </c>
      <c r="C2606" s="215">
        <v>43</v>
      </c>
      <c r="D2606" s="216" t="s">
        <v>25</v>
      </c>
      <c r="E2606" s="188">
        <v>3111</v>
      </c>
      <c r="F2606" s="229" t="s">
        <v>19</v>
      </c>
      <c r="H2606" s="334">
        <v>46500</v>
      </c>
      <c r="I2606" s="334">
        <v>46500</v>
      </c>
      <c r="J2606" s="245">
        <v>0</v>
      </c>
    </row>
    <row r="2607" spans="1:10" x14ac:dyDescent="0.2">
      <c r="A2607" s="325">
        <v>51271</v>
      </c>
      <c r="B2607" s="329" t="s">
        <v>826</v>
      </c>
      <c r="C2607" s="330">
        <v>43</v>
      </c>
      <c r="D2607" s="325"/>
      <c r="E2607" s="187">
        <v>313</v>
      </c>
      <c r="F2607" s="231"/>
      <c r="G2607" s="331"/>
      <c r="H2607" s="200">
        <f>H2608</f>
        <v>7500</v>
      </c>
      <c r="I2607" s="200">
        <f t="shared" ref="I2607:J2607" si="1701">I2608</f>
        <v>7500</v>
      </c>
      <c r="J2607" s="200">
        <f t="shared" si="1701"/>
        <v>0</v>
      </c>
    </row>
    <row r="2608" spans="1:10" s="152" customFormat="1" x14ac:dyDescent="0.2">
      <c r="A2608" s="216">
        <v>51271</v>
      </c>
      <c r="B2608" s="214" t="s">
        <v>826</v>
      </c>
      <c r="C2608" s="215">
        <v>43</v>
      </c>
      <c r="D2608" s="216" t="s">
        <v>25</v>
      </c>
      <c r="E2608" s="188">
        <v>3132</v>
      </c>
      <c r="F2608" s="229" t="s">
        <v>280</v>
      </c>
      <c r="G2608" s="209"/>
      <c r="H2608" s="334">
        <v>7500</v>
      </c>
      <c r="I2608" s="334">
        <v>7500</v>
      </c>
      <c r="J2608" s="245">
        <v>0</v>
      </c>
    </row>
    <row r="2609" spans="1:10" x14ac:dyDescent="0.2">
      <c r="A2609" s="335">
        <v>51271</v>
      </c>
      <c r="B2609" s="333" t="s">
        <v>826</v>
      </c>
      <c r="C2609" s="286">
        <v>43</v>
      </c>
      <c r="D2609" s="333"/>
      <c r="E2609" s="287">
        <v>32</v>
      </c>
      <c r="F2609" s="288"/>
      <c r="G2609" s="288"/>
      <c r="H2609" s="318">
        <f>H2610+H2613</f>
        <v>16650</v>
      </c>
      <c r="I2609" s="318">
        <f t="shared" ref="I2609:J2609" si="1702">I2610+I2613</f>
        <v>9900</v>
      </c>
      <c r="J2609" s="318">
        <f t="shared" si="1702"/>
        <v>0</v>
      </c>
    </row>
    <row r="2610" spans="1:10" x14ac:dyDescent="0.2">
      <c r="A2610" s="325">
        <v>51271</v>
      </c>
      <c r="B2610" s="329" t="s">
        <v>826</v>
      </c>
      <c r="C2610" s="330">
        <v>43</v>
      </c>
      <c r="D2610" s="325"/>
      <c r="E2610" s="187">
        <v>321</v>
      </c>
      <c r="F2610" s="231"/>
      <c r="G2610" s="331"/>
      <c r="H2610" s="200">
        <f>H2611+H2612</f>
        <v>3150</v>
      </c>
      <c r="I2610" s="200">
        <f t="shared" ref="I2610:J2610" si="1703">I2611+I2612</f>
        <v>3150</v>
      </c>
      <c r="J2610" s="200">
        <f t="shared" si="1703"/>
        <v>0</v>
      </c>
    </row>
    <row r="2611" spans="1:10" s="152" customFormat="1" x14ac:dyDescent="0.2">
      <c r="A2611" s="216">
        <v>51271</v>
      </c>
      <c r="B2611" s="214" t="s">
        <v>826</v>
      </c>
      <c r="C2611" s="215">
        <v>43</v>
      </c>
      <c r="D2611" s="216" t="s">
        <v>25</v>
      </c>
      <c r="E2611" s="188">
        <v>3211</v>
      </c>
      <c r="F2611" s="229" t="s">
        <v>110</v>
      </c>
      <c r="G2611" s="209"/>
      <c r="H2611" s="334">
        <v>2250</v>
      </c>
      <c r="I2611" s="334">
        <v>2250</v>
      </c>
      <c r="J2611" s="245">
        <v>0</v>
      </c>
    </row>
    <row r="2612" spans="1:10" ht="30" x14ac:dyDescent="0.2">
      <c r="A2612" s="216">
        <v>51271</v>
      </c>
      <c r="B2612" s="214" t="s">
        <v>826</v>
      </c>
      <c r="C2612" s="215">
        <v>43</v>
      </c>
      <c r="D2612" s="216" t="s">
        <v>25</v>
      </c>
      <c r="E2612" s="188">
        <v>3212</v>
      </c>
      <c r="F2612" s="229" t="s">
        <v>111</v>
      </c>
      <c r="H2612" s="334">
        <v>900</v>
      </c>
      <c r="I2612" s="334">
        <v>900</v>
      </c>
      <c r="J2612" s="245">
        <v>0</v>
      </c>
    </row>
    <row r="2613" spans="1:10" x14ac:dyDescent="0.2">
      <c r="A2613" s="325">
        <v>51271</v>
      </c>
      <c r="B2613" s="329" t="s">
        <v>826</v>
      </c>
      <c r="C2613" s="330">
        <v>43</v>
      </c>
      <c r="D2613" s="325"/>
      <c r="E2613" s="187">
        <v>323</v>
      </c>
      <c r="F2613" s="231"/>
      <c r="G2613" s="331"/>
      <c r="H2613" s="200">
        <f>H2614+H2615+H2616</f>
        <v>13500</v>
      </c>
      <c r="I2613" s="200">
        <f t="shared" ref="I2613:J2613" si="1704">I2614+I2615+I2616</f>
        <v>6750</v>
      </c>
      <c r="J2613" s="200">
        <f t="shared" si="1704"/>
        <v>0</v>
      </c>
    </row>
    <row r="2614" spans="1:10" ht="15" x14ac:dyDescent="0.2">
      <c r="A2614" s="216">
        <v>51271</v>
      </c>
      <c r="B2614" s="214" t="s">
        <v>826</v>
      </c>
      <c r="C2614" s="215">
        <v>43</v>
      </c>
      <c r="D2614" s="216" t="s">
        <v>25</v>
      </c>
      <c r="E2614" s="188">
        <v>3231</v>
      </c>
      <c r="F2614" s="229" t="s">
        <v>117</v>
      </c>
      <c r="H2614" s="334">
        <v>3000</v>
      </c>
      <c r="I2614" s="334">
        <v>3000</v>
      </c>
      <c r="J2614" s="245">
        <v>0</v>
      </c>
    </row>
    <row r="2615" spans="1:10" ht="15" x14ac:dyDescent="0.2">
      <c r="A2615" s="216">
        <v>51271</v>
      </c>
      <c r="B2615" s="214" t="s">
        <v>826</v>
      </c>
      <c r="C2615" s="215">
        <v>43</v>
      </c>
      <c r="D2615" s="216" t="s">
        <v>25</v>
      </c>
      <c r="E2615" s="188">
        <v>3233</v>
      </c>
      <c r="F2615" s="229" t="s">
        <v>119</v>
      </c>
      <c r="H2615" s="334">
        <v>6750</v>
      </c>
      <c r="I2615" s="334">
        <v>2250</v>
      </c>
      <c r="J2615" s="245">
        <v>0</v>
      </c>
    </row>
    <row r="2616" spans="1:10" s="152" customFormat="1" x14ac:dyDescent="0.2">
      <c r="A2616" s="216">
        <v>51271</v>
      </c>
      <c r="B2616" s="214" t="s">
        <v>826</v>
      </c>
      <c r="C2616" s="215">
        <v>43</v>
      </c>
      <c r="D2616" s="216" t="s">
        <v>25</v>
      </c>
      <c r="E2616" s="188">
        <v>3239</v>
      </c>
      <c r="F2616" s="229" t="s">
        <v>41</v>
      </c>
      <c r="G2616" s="209"/>
      <c r="H2616" s="334">
        <v>3750</v>
      </c>
      <c r="I2616" s="334">
        <v>1500</v>
      </c>
      <c r="J2616" s="245">
        <v>0</v>
      </c>
    </row>
    <row r="2617" spans="1:10" x14ac:dyDescent="0.2">
      <c r="A2617" s="335">
        <v>51271</v>
      </c>
      <c r="B2617" s="333" t="s">
        <v>826</v>
      </c>
      <c r="C2617" s="286">
        <v>43</v>
      </c>
      <c r="D2617" s="333"/>
      <c r="E2617" s="287">
        <v>42</v>
      </c>
      <c r="F2617" s="288"/>
      <c r="G2617" s="288"/>
      <c r="H2617" s="318">
        <f t="shared" ref="H2617:J2618" si="1705">H2618</f>
        <v>75000</v>
      </c>
      <c r="I2617" s="318">
        <f t="shared" si="1705"/>
        <v>7500</v>
      </c>
      <c r="J2617" s="318">
        <f t="shared" si="1705"/>
        <v>0</v>
      </c>
    </row>
    <row r="2618" spans="1:10" x14ac:dyDescent="0.2">
      <c r="A2618" s="325">
        <v>51271</v>
      </c>
      <c r="B2618" s="329" t="s">
        <v>826</v>
      </c>
      <c r="C2618" s="330">
        <v>43</v>
      </c>
      <c r="D2618" s="325"/>
      <c r="E2618" s="187">
        <v>422</v>
      </c>
      <c r="F2618" s="231"/>
      <c r="G2618" s="331"/>
      <c r="H2618" s="200">
        <f t="shared" si="1705"/>
        <v>75000</v>
      </c>
      <c r="I2618" s="200">
        <f t="shared" si="1705"/>
        <v>7500</v>
      </c>
      <c r="J2618" s="200">
        <f t="shared" si="1705"/>
        <v>0</v>
      </c>
    </row>
    <row r="2619" spans="1:10" s="152" customFormat="1" x14ac:dyDescent="0.2">
      <c r="A2619" s="216">
        <v>51271</v>
      </c>
      <c r="B2619" s="214" t="s">
        <v>826</v>
      </c>
      <c r="C2619" s="215">
        <v>43</v>
      </c>
      <c r="D2619" s="216" t="s">
        <v>25</v>
      </c>
      <c r="E2619" s="188">
        <v>4227</v>
      </c>
      <c r="F2619" s="229" t="s">
        <v>792</v>
      </c>
      <c r="G2619" s="209"/>
      <c r="H2619" s="334">
        <v>75000</v>
      </c>
      <c r="I2619" s="334">
        <v>7500</v>
      </c>
      <c r="J2619" s="245">
        <v>0</v>
      </c>
    </row>
    <row r="2620" spans="1:10" x14ac:dyDescent="0.2">
      <c r="A2620" s="335">
        <v>51271</v>
      </c>
      <c r="B2620" s="333" t="s">
        <v>826</v>
      </c>
      <c r="C2620" s="286">
        <v>43</v>
      </c>
      <c r="D2620" s="333"/>
      <c r="E2620" s="287">
        <v>45</v>
      </c>
      <c r="F2620" s="288"/>
      <c r="G2620" s="288"/>
      <c r="H2620" s="318">
        <f>H2621+H2623</f>
        <v>300000</v>
      </c>
      <c r="I2620" s="318">
        <f t="shared" ref="I2620:J2620" si="1706">I2621+I2623</f>
        <v>150000</v>
      </c>
      <c r="J2620" s="318">
        <f t="shared" si="1706"/>
        <v>0</v>
      </c>
    </row>
    <row r="2621" spans="1:10" s="152" customFormat="1" x14ac:dyDescent="0.2">
      <c r="A2621" s="325">
        <v>51271</v>
      </c>
      <c r="B2621" s="329" t="s">
        <v>826</v>
      </c>
      <c r="C2621" s="330">
        <v>43</v>
      </c>
      <c r="D2621" s="325"/>
      <c r="E2621" s="187">
        <v>452</v>
      </c>
      <c r="F2621" s="231"/>
      <c r="G2621" s="331"/>
      <c r="H2621" s="200">
        <f t="shared" ref="H2621:J2621" si="1707">H2622</f>
        <v>150000</v>
      </c>
      <c r="I2621" s="200">
        <f t="shared" si="1707"/>
        <v>75000</v>
      </c>
      <c r="J2621" s="200">
        <f t="shared" si="1707"/>
        <v>0</v>
      </c>
    </row>
    <row r="2622" spans="1:10" ht="15" x14ac:dyDescent="0.2">
      <c r="A2622" s="216">
        <v>51271</v>
      </c>
      <c r="B2622" s="214" t="s">
        <v>826</v>
      </c>
      <c r="C2622" s="215">
        <v>43</v>
      </c>
      <c r="D2622" s="216" t="s">
        <v>25</v>
      </c>
      <c r="E2622" s="188">
        <v>4521</v>
      </c>
      <c r="F2622" s="229" t="s">
        <v>137</v>
      </c>
      <c r="H2622" s="334">
        <v>150000</v>
      </c>
      <c r="I2622" s="334">
        <v>75000</v>
      </c>
      <c r="J2622" s="245">
        <v>0</v>
      </c>
    </row>
    <row r="2623" spans="1:10" x14ac:dyDescent="0.2">
      <c r="A2623" s="325">
        <v>51271</v>
      </c>
      <c r="B2623" s="329" t="s">
        <v>826</v>
      </c>
      <c r="C2623" s="330">
        <v>43</v>
      </c>
      <c r="D2623" s="325"/>
      <c r="E2623" s="187">
        <v>454</v>
      </c>
      <c r="F2623" s="231"/>
      <c r="G2623" s="331"/>
      <c r="H2623" s="200">
        <f t="shared" ref="H2623:J2623" si="1708">H2624</f>
        <v>150000</v>
      </c>
      <c r="I2623" s="200">
        <f t="shared" si="1708"/>
        <v>75000</v>
      </c>
      <c r="J2623" s="200">
        <f t="shared" si="1708"/>
        <v>0</v>
      </c>
    </row>
    <row r="2624" spans="1:10" s="152" customFormat="1" ht="30" x14ac:dyDescent="0.2">
      <c r="A2624" s="216">
        <v>51271</v>
      </c>
      <c r="B2624" s="214" t="s">
        <v>826</v>
      </c>
      <c r="C2624" s="215">
        <v>43</v>
      </c>
      <c r="D2624" s="216" t="s">
        <v>25</v>
      </c>
      <c r="E2624" s="188">
        <v>4541</v>
      </c>
      <c r="F2624" s="229" t="s">
        <v>796</v>
      </c>
      <c r="G2624" s="209"/>
      <c r="H2624" s="334">
        <v>150000</v>
      </c>
      <c r="I2624" s="334">
        <v>75000</v>
      </c>
      <c r="J2624" s="245">
        <v>0</v>
      </c>
    </row>
    <row r="2625" spans="1:10" x14ac:dyDescent="0.2">
      <c r="A2625" s="335">
        <v>51271</v>
      </c>
      <c r="B2625" s="333" t="s">
        <v>826</v>
      </c>
      <c r="C2625" s="286">
        <v>559</v>
      </c>
      <c r="D2625" s="333"/>
      <c r="E2625" s="287">
        <v>31</v>
      </c>
      <c r="F2625" s="288"/>
      <c r="G2625" s="288"/>
      <c r="H2625" s="318">
        <f>H2626+H2628</f>
        <v>306000</v>
      </c>
      <c r="I2625" s="318">
        <f t="shared" ref="I2625:J2625" si="1709">I2626+I2628</f>
        <v>306000</v>
      </c>
      <c r="J2625" s="318">
        <f t="shared" si="1709"/>
        <v>0</v>
      </c>
    </row>
    <row r="2626" spans="1:10" s="152" customFormat="1" x14ac:dyDescent="0.2">
      <c r="A2626" s="325">
        <v>51271</v>
      </c>
      <c r="B2626" s="329" t="s">
        <v>826</v>
      </c>
      <c r="C2626" s="330">
        <v>559</v>
      </c>
      <c r="D2626" s="325"/>
      <c r="E2626" s="187">
        <v>311</v>
      </c>
      <c r="F2626" s="231"/>
      <c r="G2626" s="331"/>
      <c r="H2626" s="200">
        <f t="shared" ref="H2626:J2626" si="1710">H2627</f>
        <v>263500</v>
      </c>
      <c r="I2626" s="200">
        <f t="shared" si="1710"/>
        <v>263500</v>
      </c>
      <c r="J2626" s="200">
        <f t="shared" si="1710"/>
        <v>0</v>
      </c>
    </row>
    <row r="2627" spans="1:10" ht="15" x14ac:dyDescent="0.2">
      <c r="A2627" s="216">
        <v>51271</v>
      </c>
      <c r="B2627" s="214" t="s">
        <v>826</v>
      </c>
      <c r="C2627" s="215">
        <v>559</v>
      </c>
      <c r="D2627" s="216" t="s">
        <v>25</v>
      </c>
      <c r="E2627" s="188">
        <v>3111</v>
      </c>
      <c r="F2627" s="229" t="s">
        <v>19</v>
      </c>
      <c r="H2627" s="334">
        <v>263500</v>
      </c>
      <c r="I2627" s="334">
        <v>263500</v>
      </c>
      <c r="J2627" s="245">
        <v>0</v>
      </c>
    </row>
    <row r="2628" spans="1:10" x14ac:dyDescent="0.2">
      <c r="A2628" s="239">
        <v>51271</v>
      </c>
      <c r="B2628" s="248" t="s">
        <v>826</v>
      </c>
      <c r="C2628" s="238">
        <v>559</v>
      </c>
      <c r="D2628" s="239"/>
      <c r="E2628" s="204">
        <v>313</v>
      </c>
      <c r="F2628" s="232"/>
      <c r="G2628" s="331"/>
      <c r="H2628" s="200">
        <f>H2629</f>
        <v>42500</v>
      </c>
      <c r="I2628" s="200">
        <f t="shared" ref="I2628:J2628" si="1711">I2629</f>
        <v>42500</v>
      </c>
      <c r="J2628" s="200">
        <f t="shared" si="1711"/>
        <v>0</v>
      </c>
    </row>
    <row r="2629" spans="1:10" s="152" customFormat="1" x14ac:dyDescent="0.2">
      <c r="A2629" s="216">
        <v>51271</v>
      </c>
      <c r="B2629" s="214" t="s">
        <v>826</v>
      </c>
      <c r="C2629" s="215">
        <v>559</v>
      </c>
      <c r="D2629" s="216" t="s">
        <v>25</v>
      </c>
      <c r="E2629" s="188">
        <v>3132</v>
      </c>
      <c r="F2629" s="229" t="s">
        <v>280</v>
      </c>
      <c r="G2629" s="209"/>
      <c r="H2629" s="334">
        <v>42500</v>
      </c>
      <c r="I2629" s="334">
        <v>42500</v>
      </c>
      <c r="J2629" s="245">
        <v>0</v>
      </c>
    </row>
    <row r="2630" spans="1:10" x14ac:dyDescent="0.2">
      <c r="A2630" s="335">
        <v>51271</v>
      </c>
      <c r="B2630" s="333" t="s">
        <v>826</v>
      </c>
      <c r="C2630" s="286">
        <v>559</v>
      </c>
      <c r="D2630" s="333"/>
      <c r="E2630" s="287">
        <v>32</v>
      </c>
      <c r="F2630" s="288"/>
      <c r="G2630" s="288"/>
      <c r="H2630" s="318">
        <f>H2631+H2634</f>
        <v>94350</v>
      </c>
      <c r="I2630" s="318">
        <f t="shared" ref="I2630:J2630" si="1712">I2631+I2634</f>
        <v>56100</v>
      </c>
      <c r="J2630" s="318">
        <f t="shared" si="1712"/>
        <v>0</v>
      </c>
    </row>
    <row r="2631" spans="1:10" x14ac:dyDescent="0.2">
      <c r="A2631" s="325">
        <v>51271</v>
      </c>
      <c r="B2631" s="329" t="s">
        <v>826</v>
      </c>
      <c r="C2631" s="330">
        <v>559</v>
      </c>
      <c r="D2631" s="325"/>
      <c r="E2631" s="187">
        <v>321</v>
      </c>
      <c r="F2631" s="231"/>
      <c r="G2631" s="331"/>
      <c r="H2631" s="200">
        <f>H2632+H2633</f>
        <v>17850</v>
      </c>
      <c r="I2631" s="200">
        <f t="shared" ref="I2631:J2631" si="1713">I2632+I2633</f>
        <v>17850</v>
      </c>
      <c r="J2631" s="200">
        <f t="shared" si="1713"/>
        <v>0</v>
      </c>
    </row>
    <row r="2632" spans="1:10" s="152" customFormat="1" x14ac:dyDescent="0.2">
      <c r="A2632" s="216">
        <v>51271</v>
      </c>
      <c r="B2632" s="214" t="s">
        <v>826</v>
      </c>
      <c r="C2632" s="215">
        <v>559</v>
      </c>
      <c r="D2632" s="216" t="s">
        <v>25</v>
      </c>
      <c r="E2632" s="188">
        <v>3211</v>
      </c>
      <c r="F2632" s="229" t="s">
        <v>110</v>
      </c>
      <c r="G2632" s="209"/>
      <c r="H2632" s="334">
        <v>12750</v>
      </c>
      <c r="I2632" s="334">
        <v>12750</v>
      </c>
      <c r="J2632" s="245">
        <v>0</v>
      </c>
    </row>
    <row r="2633" spans="1:10" ht="30" x14ac:dyDescent="0.2">
      <c r="A2633" s="216">
        <v>51271</v>
      </c>
      <c r="B2633" s="214" t="s">
        <v>826</v>
      </c>
      <c r="C2633" s="215">
        <v>559</v>
      </c>
      <c r="D2633" s="216" t="s">
        <v>25</v>
      </c>
      <c r="E2633" s="188">
        <v>3212</v>
      </c>
      <c r="F2633" s="229" t="s">
        <v>111</v>
      </c>
      <c r="H2633" s="334">
        <v>5100</v>
      </c>
      <c r="I2633" s="334">
        <v>5100</v>
      </c>
      <c r="J2633" s="245">
        <v>0</v>
      </c>
    </row>
    <row r="2634" spans="1:10" x14ac:dyDescent="0.2">
      <c r="A2634" s="325">
        <v>51271</v>
      </c>
      <c r="B2634" s="329" t="s">
        <v>826</v>
      </c>
      <c r="C2634" s="330">
        <v>559</v>
      </c>
      <c r="D2634" s="325"/>
      <c r="E2634" s="187">
        <v>323</v>
      </c>
      <c r="F2634" s="231"/>
      <c r="G2634" s="331"/>
      <c r="H2634" s="200">
        <f>H2635+H2636+H2637</f>
        <v>76500</v>
      </c>
      <c r="I2634" s="200">
        <f t="shared" ref="I2634:J2634" si="1714">I2635+I2636+I2637</f>
        <v>38250</v>
      </c>
      <c r="J2634" s="200">
        <f t="shared" si="1714"/>
        <v>0</v>
      </c>
    </row>
    <row r="2635" spans="1:10" ht="15" x14ac:dyDescent="0.2">
      <c r="A2635" s="216">
        <v>51271</v>
      </c>
      <c r="B2635" s="214" t="s">
        <v>826</v>
      </c>
      <c r="C2635" s="215">
        <v>559</v>
      </c>
      <c r="D2635" s="216" t="s">
        <v>25</v>
      </c>
      <c r="E2635" s="188">
        <v>3231</v>
      </c>
      <c r="F2635" s="229" t="s">
        <v>117</v>
      </c>
      <c r="H2635" s="334">
        <v>17000</v>
      </c>
      <c r="I2635" s="334">
        <v>17000</v>
      </c>
      <c r="J2635" s="245">
        <v>0</v>
      </c>
    </row>
    <row r="2636" spans="1:10" ht="15" x14ac:dyDescent="0.2">
      <c r="A2636" s="216">
        <v>51271</v>
      </c>
      <c r="B2636" s="214" t="s">
        <v>826</v>
      </c>
      <c r="C2636" s="215">
        <v>559</v>
      </c>
      <c r="D2636" s="216" t="s">
        <v>25</v>
      </c>
      <c r="E2636" s="188">
        <v>3233</v>
      </c>
      <c r="F2636" s="229" t="s">
        <v>119</v>
      </c>
      <c r="H2636" s="334">
        <v>38250</v>
      </c>
      <c r="I2636" s="334">
        <v>12750</v>
      </c>
      <c r="J2636" s="245">
        <v>0</v>
      </c>
    </row>
    <row r="2637" spans="1:10" s="152" customFormat="1" x14ac:dyDescent="0.2">
      <c r="A2637" s="216">
        <v>51271</v>
      </c>
      <c r="B2637" s="214" t="s">
        <v>826</v>
      </c>
      <c r="C2637" s="215">
        <v>559</v>
      </c>
      <c r="D2637" s="216" t="s">
        <v>25</v>
      </c>
      <c r="E2637" s="188">
        <v>3239</v>
      </c>
      <c r="F2637" s="229" t="s">
        <v>41</v>
      </c>
      <c r="G2637" s="209"/>
      <c r="H2637" s="334">
        <v>21250</v>
      </c>
      <c r="I2637" s="334">
        <v>8500</v>
      </c>
      <c r="J2637" s="245">
        <v>0</v>
      </c>
    </row>
    <row r="2638" spans="1:10" x14ac:dyDescent="0.2">
      <c r="A2638" s="335">
        <v>51271</v>
      </c>
      <c r="B2638" s="333" t="s">
        <v>826</v>
      </c>
      <c r="C2638" s="286">
        <v>559</v>
      </c>
      <c r="D2638" s="333"/>
      <c r="E2638" s="287">
        <v>42</v>
      </c>
      <c r="F2638" s="288"/>
      <c r="G2638" s="288"/>
      <c r="H2638" s="318">
        <f>H2639</f>
        <v>425000</v>
      </c>
      <c r="I2638" s="318">
        <f t="shared" ref="I2638:J2638" si="1715">I2639</f>
        <v>42500</v>
      </c>
      <c r="J2638" s="318">
        <f t="shared" si="1715"/>
        <v>0</v>
      </c>
    </row>
    <row r="2639" spans="1:10" x14ac:dyDescent="0.2">
      <c r="A2639" s="325">
        <v>51271</v>
      </c>
      <c r="B2639" s="329" t="s">
        <v>826</v>
      </c>
      <c r="C2639" s="330">
        <v>559</v>
      </c>
      <c r="D2639" s="325"/>
      <c r="E2639" s="187">
        <v>422</v>
      </c>
      <c r="F2639" s="231"/>
      <c r="G2639" s="331"/>
      <c r="H2639" s="200">
        <f t="shared" ref="H2639:J2639" si="1716">H2640</f>
        <v>425000</v>
      </c>
      <c r="I2639" s="200">
        <f t="shared" si="1716"/>
        <v>42500</v>
      </c>
      <c r="J2639" s="200">
        <f t="shared" si="1716"/>
        <v>0</v>
      </c>
    </row>
    <row r="2640" spans="1:10" s="152" customFormat="1" x14ac:dyDescent="0.2">
      <c r="A2640" s="216">
        <v>51271</v>
      </c>
      <c r="B2640" s="214" t="s">
        <v>826</v>
      </c>
      <c r="C2640" s="215">
        <v>559</v>
      </c>
      <c r="D2640" s="216" t="s">
        <v>25</v>
      </c>
      <c r="E2640" s="188">
        <v>4227</v>
      </c>
      <c r="F2640" s="229" t="s">
        <v>792</v>
      </c>
      <c r="G2640" s="209"/>
      <c r="H2640" s="334">
        <v>425000</v>
      </c>
      <c r="I2640" s="334">
        <v>42500</v>
      </c>
      <c r="J2640" s="245">
        <v>0</v>
      </c>
    </row>
    <row r="2641" spans="1:10" x14ac:dyDescent="0.2">
      <c r="A2641" s="335">
        <v>51271</v>
      </c>
      <c r="B2641" s="333" t="s">
        <v>826</v>
      </c>
      <c r="C2641" s="286">
        <v>559</v>
      </c>
      <c r="D2641" s="333"/>
      <c r="E2641" s="287">
        <v>45</v>
      </c>
      <c r="F2641" s="288"/>
      <c r="G2641" s="288"/>
      <c r="H2641" s="318">
        <f>H2642+H2644</f>
        <v>1700000</v>
      </c>
      <c r="I2641" s="318">
        <f t="shared" ref="I2641:J2641" si="1717">I2642+I2644</f>
        <v>850000</v>
      </c>
      <c r="J2641" s="318">
        <f t="shared" si="1717"/>
        <v>0</v>
      </c>
    </row>
    <row r="2642" spans="1:10" s="152" customFormat="1" x14ac:dyDescent="0.2">
      <c r="A2642" s="325">
        <v>51271</v>
      </c>
      <c r="B2642" s="329" t="s">
        <v>826</v>
      </c>
      <c r="C2642" s="330">
        <v>559</v>
      </c>
      <c r="D2642" s="325"/>
      <c r="E2642" s="187">
        <v>452</v>
      </c>
      <c r="F2642" s="231"/>
      <c r="G2642" s="331"/>
      <c r="H2642" s="200">
        <f t="shared" ref="H2642:J2642" si="1718">H2643</f>
        <v>850000</v>
      </c>
      <c r="I2642" s="200">
        <f t="shared" si="1718"/>
        <v>425000</v>
      </c>
      <c r="J2642" s="200">
        <f t="shared" si="1718"/>
        <v>0</v>
      </c>
    </row>
    <row r="2643" spans="1:10" ht="15" x14ac:dyDescent="0.2">
      <c r="A2643" s="216">
        <v>51271</v>
      </c>
      <c r="B2643" s="214" t="s">
        <v>826</v>
      </c>
      <c r="C2643" s="215">
        <v>559</v>
      </c>
      <c r="D2643" s="216" t="s">
        <v>25</v>
      </c>
      <c r="E2643" s="188">
        <v>4521</v>
      </c>
      <c r="F2643" s="229" t="s">
        <v>137</v>
      </c>
      <c r="H2643" s="334">
        <v>850000</v>
      </c>
      <c r="I2643" s="334">
        <v>425000</v>
      </c>
      <c r="J2643" s="245">
        <v>0</v>
      </c>
    </row>
    <row r="2644" spans="1:10" s="152" customFormat="1" x14ac:dyDescent="0.2">
      <c r="A2644" s="325">
        <v>51271</v>
      </c>
      <c r="B2644" s="329" t="s">
        <v>826</v>
      </c>
      <c r="C2644" s="330">
        <v>559</v>
      </c>
      <c r="D2644" s="325"/>
      <c r="E2644" s="187">
        <v>454</v>
      </c>
      <c r="F2644" s="231"/>
      <c r="G2644" s="331"/>
      <c r="H2644" s="200">
        <f t="shared" ref="H2644:J2644" si="1719">H2645</f>
        <v>850000</v>
      </c>
      <c r="I2644" s="200">
        <f t="shared" si="1719"/>
        <v>425000</v>
      </c>
      <c r="J2644" s="200">
        <f t="shared" si="1719"/>
        <v>0</v>
      </c>
    </row>
    <row r="2645" spans="1:10" ht="30" x14ac:dyDescent="0.2">
      <c r="A2645" s="216">
        <v>51271</v>
      </c>
      <c r="B2645" s="214" t="s">
        <v>826</v>
      </c>
      <c r="C2645" s="215">
        <v>559</v>
      </c>
      <c r="D2645" s="216" t="s">
        <v>25</v>
      </c>
      <c r="E2645" s="188">
        <v>4541</v>
      </c>
      <c r="F2645" s="229" t="s">
        <v>796</v>
      </c>
      <c r="H2645" s="334">
        <v>850000</v>
      </c>
      <c r="I2645" s="334">
        <v>425000</v>
      </c>
      <c r="J2645" s="245">
        <v>0</v>
      </c>
    </row>
    <row r="2646" spans="1:10" s="152" customFormat="1" ht="67.5" x14ac:dyDescent="0.2">
      <c r="A2646" s="391">
        <v>51271</v>
      </c>
      <c r="B2646" s="297" t="s">
        <v>884</v>
      </c>
      <c r="C2646" s="297"/>
      <c r="D2646" s="297"/>
      <c r="E2646" s="298"/>
      <c r="F2646" s="300" t="s">
        <v>801</v>
      </c>
      <c r="G2646" s="301" t="s">
        <v>690</v>
      </c>
      <c r="H2646" s="302">
        <f>H2647+H2650</f>
        <v>1200000</v>
      </c>
      <c r="I2646" s="302">
        <f t="shared" ref="I2646:J2646" si="1720">I2647+I2650</f>
        <v>0</v>
      </c>
      <c r="J2646" s="302">
        <f t="shared" si="1720"/>
        <v>0</v>
      </c>
    </row>
    <row r="2647" spans="1:10" x14ac:dyDescent="0.2">
      <c r="A2647" s="335">
        <v>51271</v>
      </c>
      <c r="B2647" s="333" t="s">
        <v>884</v>
      </c>
      <c r="C2647" s="286">
        <v>43</v>
      </c>
      <c r="D2647" s="333"/>
      <c r="E2647" s="287">
        <v>42</v>
      </c>
      <c r="F2647" s="288"/>
      <c r="G2647" s="288"/>
      <c r="H2647" s="318">
        <f t="shared" ref="H2647:J2661" si="1721">H2648</f>
        <v>200000</v>
      </c>
      <c r="I2647" s="318">
        <f t="shared" si="1721"/>
        <v>0</v>
      </c>
      <c r="J2647" s="318">
        <f t="shared" si="1721"/>
        <v>0</v>
      </c>
    </row>
    <row r="2648" spans="1:10" x14ac:dyDescent="0.2">
      <c r="A2648" s="325">
        <v>51271</v>
      </c>
      <c r="B2648" s="329" t="s">
        <v>884</v>
      </c>
      <c r="C2648" s="330">
        <v>43</v>
      </c>
      <c r="D2648" s="325"/>
      <c r="E2648" s="187">
        <v>421</v>
      </c>
      <c r="F2648" s="231"/>
      <c r="G2648" s="331"/>
      <c r="H2648" s="200">
        <f t="shared" si="1721"/>
        <v>200000</v>
      </c>
      <c r="I2648" s="200">
        <f t="shared" si="1721"/>
        <v>0</v>
      </c>
      <c r="J2648" s="200">
        <f t="shared" si="1721"/>
        <v>0</v>
      </c>
    </row>
    <row r="2649" spans="1:10" s="152" customFormat="1" x14ac:dyDescent="0.2">
      <c r="A2649" s="216">
        <v>51271</v>
      </c>
      <c r="B2649" s="214" t="s">
        <v>884</v>
      </c>
      <c r="C2649" s="215">
        <v>43</v>
      </c>
      <c r="D2649" s="216" t="s">
        <v>25</v>
      </c>
      <c r="E2649" s="188">
        <v>4214</v>
      </c>
      <c r="F2649" s="229" t="s">
        <v>154</v>
      </c>
      <c r="G2649" s="209"/>
      <c r="H2649" s="334">
        <v>200000</v>
      </c>
      <c r="I2649" s="245">
        <v>0</v>
      </c>
      <c r="J2649" s="245">
        <v>0</v>
      </c>
    </row>
    <row r="2650" spans="1:10" x14ac:dyDescent="0.2">
      <c r="A2650" s="335">
        <v>51271</v>
      </c>
      <c r="B2650" s="333" t="s">
        <v>884</v>
      </c>
      <c r="C2650" s="286">
        <v>52</v>
      </c>
      <c r="D2650" s="333"/>
      <c r="E2650" s="287">
        <v>42</v>
      </c>
      <c r="F2650" s="288"/>
      <c r="G2650" s="288"/>
      <c r="H2650" s="318">
        <f t="shared" si="1721"/>
        <v>1000000</v>
      </c>
      <c r="I2650" s="318">
        <f t="shared" si="1721"/>
        <v>0</v>
      </c>
      <c r="J2650" s="318">
        <f t="shared" si="1721"/>
        <v>0</v>
      </c>
    </row>
    <row r="2651" spans="1:10" s="152" customFormat="1" x14ac:dyDescent="0.2">
      <c r="A2651" s="325">
        <v>51271</v>
      </c>
      <c r="B2651" s="329" t="s">
        <v>884</v>
      </c>
      <c r="C2651" s="330">
        <v>52</v>
      </c>
      <c r="D2651" s="325"/>
      <c r="E2651" s="187">
        <v>421</v>
      </c>
      <c r="F2651" s="231"/>
      <c r="G2651" s="331"/>
      <c r="H2651" s="200">
        <f t="shared" si="1721"/>
        <v>1000000</v>
      </c>
      <c r="I2651" s="200">
        <f t="shared" si="1721"/>
        <v>0</v>
      </c>
      <c r="J2651" s="200">
        <f t="shared" si="1721"/>
        <v>0</v>
      </c>
    </row>
    <row r="2652" spans="1:10" ht="15" x14ac:dyDescent="0.2">
      <c r="A2652" s="216">
        <v>51271</v>
      </c>
      <c r="B2652" s="214" t="s">
        <v>884</v>
      </c>
      <c r="C2652" s="215">
        <v>52</v>
      </c>
      <c r="D2652" s="216" t="s">
        <v>25</v>
      </c>
      <c r="E2652" s="188">
        <v>4214</v>
      </c>
      <c r="F2652" s="229" t="s">
        <v>154</v>
      </c>
      <c r="H2652" s="334">
        <v>1000000</v>
      </c>
      <c r="I2652" s="245">
        <v>0</v>
      </c>
      <c r="J2652" s="245">
        <v>0</v>
      </c>
    </row>
    <row r="2653" spans="1:10" s="152" customFormat="1" ht="78.75" x14ac:dyDescent="0.2">
      <c r="A2653" s="391">
        <v>51271</v>
      </c>
      <c r="B2653" s="297" t="s">
        <v>885</v>
      </c>
      <c r="C2653" s="297"/>
      <c r="D2653" s="297"/>
      <c r="E2653" s="298"/>
      <c r="F2653" s="300" t="s">
        <v>802</v>
      </c>
      <c r="G2653" s="301" t="s">
        <v>690</v>
      </c>
      <c r="H2653" s="302">
        <f>H2654+H2657</f>
        <v>5700000</v>
      </c>
      <c r="I2653" s="302">
        <f t="shared" ref="I2653:J2653" si="1722">I2654+I2657</f>
        <v>22200000</v>
      </c>
      <c r="J2653" s="302">
        <f t="shared" si="1722"/>
        <v>5700000</v>
      </c>
    </row>
    <row r="2654" spans="1:10" x14ac:dyDescent="0.2">
      <c r="A2654" s="335">
        <v>51271</v>
      </c>
      <c r="B2654" s="333" t="s">
        <v>885</v>
      </c>
      <c r="C2654" s="286">
        <v>43</v>
      </c>
      <c r="D2654" s="333"/>
      <c r="E2654" s="287">
        <v>42</v>
      </c>
      <c r="F2654" s="288"/>
      <c r="G2654" s="288"/>
      <c r="H2654" s="318">
        <f t="shared" si="1721"/>
        <v>200000</v>
      </c>
      <c r="I2654" s="318">
        <f t="shared" si="1721"/>
        <v>200000</v>
      </c>
      <c r="J2654" s="318">
        <f t="shared" si="1721"/>
        <v>200000</v>
      </c>
    </row>
    <row r="2655" spans="1:10" x14ac:dyDescent="0.2">
      <c r="A2655" s="325">
        <v>51271</v>
      </c>
      <c r="B2655" s="329" t="s">
        <v>885</v>
      </c>
      <c r="C2655" s="330">
        <v>43</v>
      </c>
      <c r="D2655" s="325"/>
      <c r="E2655" s="187">
        <v>421</v>
      </c>
      <c r="F2655" s="231"/>
      <c r="G2655" s="331"/>
      <c r="H2655" s="200">
        <f t="shared" si="1721"/>
        <v>200000</v>
      </c>
      <c r="I2655" s="200">
        <f t="shared" si="1721"/>
        <v>200000</v>
      </c>
      <c r="J2655" s="200">
        <f t="shared" si="1721"/>
        <v>200000</v>
      </c>
    </row>
    <row r="2656" spans="1:10" s="152" customFormat="1" x14ac:dyDescent="0.2">
      <c r="A2656" s="216">
        <v>51271</v>
      </c>
      <c r="B2656" s="214" t="s">
        <v>885</v>
      </c>
      <c r="C2656" s="215">
        <v>43</v>
      </c>
      <c r="D2656" s="216" t="s">
        <v>25</v>
      </c>
      <c r="E2656" s="188">
        <v>4214</v>
      </c>
      <c r="F2656" s="229" t="s">
        <v>154</v>
      </c>
      <c r="G2656" s="209"/>
      <c r="H2656" s="334">
        <v>200000</v>
      </c>
      <c r="I2656" s="334">
        <v>200000</v>
      </c>
      <c r="J2656" s="334">
        <v>200000</v>
      </c>
    </row>
    <row r="2657" spans="1:10" x14ac:dyDescent="0.2">
      <c r="A2657" s="335">
        <v>51271</v>
      </c>
      <c r="B2657" s="333" t="s">
        <v>885</v>
      </c>
      <c r="C2657" s="286">
        <v>52</v>
      </c>
      <c r="D2657" s="333"/>
      <c r="E2657" s="287">
        <v>42</v>
      </c>
      <c r="F2657" s="288"/>
      <c r="G2657" s="288"/>
      <c r="H2657" s="318">
        <f t="shared" si="1721"/>
        <v>5500000</v>
      </c>
      <c r="I2657" s="318">
        <f t="shared" si="1721"/>
        <v>22000000</v>
      </c>
      <c r="J2657" s="318">
        <f t="shared" si="1721"/>
        <v>5500000</v>
      </c>
    </row>
    <row r="2658" spans="1:10" s="152" customFormat="1" x14ac:dyDescent="0.2">
      <c r="A2658" s="325">
        <v>51271</v>
      </c>
      <c r="B2658" s="329" t="s">
        <v>885</v>
      </c>
      <c r="C2658" s="330">
        <v>52</v>
      </c>
      <c r="D2658" s="325"/>
      <c r="E2658" s="187">
        <v>421</v>
      </c>
      <c r="F2658" s="231"/>
      <c r="G2658" s="331"/>
      <c r="H2658" s="200">
        <f t="shared" si="1721"/>
        <v>5500000</v>
      </c>
      <c r="I2658" s="200">
        <f t="shared" si="1721"/>
        <v>22000000</v>
      </c>
      <c r="J2658" s="200">
        <f t="shared" si="1721"/>
        <v>5500000</v>
      </c>
    </row>
    <row r="2659" spans="1:10" ht="15" x14ac:dyDescent="0.2">
      <c r="A2659" s="216">
        <v>51271</v>
      </c>
      <c r="B2659" s="214" t="s">
        <v>885</v>
      </c>
      <c r="C2659" s="215">
        <v>52</v>
      </c>
      <c r="D2659" s="216" t="s">
        <v>25</v>
      </c>
      <c r="E2659" s="188">
        <v>4214</v>
      </c>
      <c r="F2659" s="229" t="s">
        <v>154</v>
      </c>
      <c r="H2659" s="334">
        <v>5500000</v>
      </c>
      <c r="I2659" s="334">
        <v>22000000</v>
      </c>
      <c r="J2659" s="334">
        <v>5500000</v>
      </c>
    </row>
    <row r="2660" spans="1:10" s="152" customFormat="1" ht="67.5" x14ac:dyDescent="0.2">
      <c r="A2660" s="391">
        <v>51271</v>
      </c>
      <c r="B2660" s="297" t="s">
        <v>886</v>
      </c>
      <c r="C2660" s="297"/>
      <c r="D2660" s="297"/>
      <c r="E2660" s="298"/>
      <c r="F2660" s="300" t="s">
        <v>803</v>
      </c>
      <c r="G2660" s="301" t="s">
        <v>690</v>
      </c>
      <c r="H2660" s="302">
        <f>H2661+H2664</f>
        <v>21200000</v>
      </c>
      <c r="I2660" s="302">
        <f t="shared" ref="I2660:J2660" si="1723">I2661+I2664</f>
        <v>200000</v>
      </c>
      <c r="J2660" s="302">
        <f t="shared" si="1723"/>
        <v>0</v>
      </c>
    </row>
    <row r="2661" spans="1:10" x14ac:dyDescent="0.2">
      <c r="A2661" s="335">
        <v>51271</v>
      </c>
      <c r="B2661" s="333" t="s">
        <v>886</v>
      </c>
      <c r="C2661" s="286">
        <v>43</v>
      </c>
      <c r="D2661" s="333"/>
      <c r="E2661" s="287">
        <v>42</v>
      </c>
      <c r="F2661" s="288"/>
      <c r="G2661" s="288"/>
      <c r="H2661" s="318">
        <f t="shared" si="1721"/>
        <v>200000</v>
      </c>
      <c r="I2661" s="318">
        <f t="shared" si="1721"/>
        <v>200000</v>
      </c>
      <c r="J2661" s="318">
        <f t="shared" si="1721"/>
        <v>0</v>
      </c>
    </row>
    <row r="2662" spans="1:10" x14ac:dyDescent="0.2">
      <c r="A2662" s="325">
        <v>51271</v>
      </c>
      <c r="B2662" s="329" t="s">
        <v>886</v>
      </c>
      <c r="C2662" s="330">
        <v>43</v>
      </c>
      <c r="D2662" s="325"/>
      <c r="E2662" s="187">
        <v>421</v>
      </c>
      <c r="F2662" s="231"/>
      <c r="G2662" s="331"/>
      <c r="H2662" s="200">
        <f t="shared" ref="H2662:J2665" si="1724">H2663</f>
        <v>200000</v>
      </c>
      <c r="I2662" s="200">
        <f t="shared" si="1724"/>
        <v>200000</v>
      </c>
      <c r="J2662" s="200">
        <f t="shared" si="1724"/>
        <v>0</v>
      </c>
    </row>
    <row r="2663" spans="1:10" s="152" customFormat="1" x14ac:dyDescent="0.2">
      <c r="A2663" s="216">
        <v>51271</v>
      </c>
      <c r="B2663" s="214" t="s">
        <v>886</v>
      </c>
      <c r="C2663" s="215">
        <v>43</v>
      </c>
      <c r="D2663" s="216" t="s">
        <v>25</v>
      </c>
      <c r="E2663" s="188">
        <v>4214</v>
      </c>
      <c r="F2663" s="229" t="s">
        <v>154</v>
      </c>
      <c r="G2663" s="209"/>
      <c r="H2663" s="334">
        <v>200000</v>
      </c>
      <c r="I2663" s="334">
        <v>200000</v>
      </c>
      <c r="J2663" s="245">
        <v>0</v>
      </c>
    </row>
    <row r="2664" spans="1:10" x14ac:dyDescent="0.2">
      <c r="A2664" s="335">
        <v>51271</v>
      </c>
      <c r="B2664" s="333" t="s">
        <v>886</v>
      </c>
      <c r="C2664" s="286">
        <v>52</v>
      </c>
      <c r="D2664" s="333"/>
      <c r="E2664" s="287">
        <v>42</v>
      </c>
      <c r="F2664" s="288"/>
      <c r="G2664" s="288"/>
      <c r="H2664" s="318">
        <f t="shared" si="1724"/>
        <v>21000000</v>
      </c>
      <c r="I2664" s="318">
        <f t="shared" si="1724"/>
        <v>0</v>
      </c>
      <c r="J2664" s="318">
        <f t="shared" si="1724"/>
        <v>0</v>
      </c>
    </row>
    <row r="2665" spans="1:10" s="179" customFormat="1" x14ac:dyDescent="0.2">
      <c r="A2665" s="325">
        <v>51271</v>
      </c>
      <c r="B2665" s="329" t="s">
        <v>886</v>
      </c>
      <c r="C2665" s="330">
        <v>52</v>
      </c>
      <c r="D2665" s="325"/>
      <c r="E2665" s="187">
        <v>421</v>
      </c>
      <c r="F2665" s="231"/>
      <c r="G2665" s="331"/>
      <c r="H2665" s="200">
        <f t="shared" si="1724"/>
        <v>21000000</v>
      </c>
      <c r="I2665" s="200">
        <f t="shared" si="1724"/>
        <v>0</v>
      </c>
      <c r="J2665" s="200">
        <f t="shared" si="1724"/>
        <v>0</v>
      </c>
    </row>
    <row r="2666" spans="1:10" s="152" customFormat="1" x14ac:dyDescent="0.2">
      <c r="A2666" s="216">
        <v>51271</v>
      </c>
      <c r="B2666" s="214" t="s">
        <v>886</v>
      </c>
      <c r="C2666" s="215">
        <v>52</v>
      </c>
      <c r="D2666" s="216" t="s">
        <v>25</v>
      </c>
      <c r="E2666" s="188">
        <v>4214</v>
      </c>
      <c r="F2666" s="229" t="s">
        <v>154</v>
      </c>
      <c r="G2666" s="209"/>
      <c r="H2666" s="334">
        <v>21000000</v>
      </c>
      <c r="I2666" s="245">
        <v>0</v>
      </c>
      <c r="J2666" s="245">
        <v>0</v>
      </c>
    </row>
    <row r="2667" spans="1:10" x14ac:dyDescent="0.2">
      <c r="A2667" s="402">
        <v>51335</v>
      </c>
      <c r="B2667" s="439" t="s">
        <v>755</v>
      </c>
      <c r="C2667" s="439"/>
      <c r="D2667" s="439"/>
      <c r="E2667" s="439"/>
      <c r="F2667" s="234" t="s">
        <v>742</v>
      </c>
      <c r="G2667" s="180"/>
      <c r="H2667" s="151">
        <f>H2668+H2714+H2738+H2745+H2749+H2787+H2812+H2850</f>
        <v>97180000</v>
      </c>
      <c r="I2667" s="151">
        <f>I2668+I2714+I2738+I2745+I2749+I2787+I2812+I2850</f>
        <v>99704000</v>
      </c>
      <c r="J2667" s="151">
        <f>J2668+J2714+J2738+J2745+J2749+J2787+J2812+J2850</f>
        <v>131816000</v>
      </c>
    </row>
    <row r="2668" spans="1:10" s="152" customFormat="1" ht="67.5" x14ac:dyDescent="0.2">
      <c r="A2668" s="391">
        <v>51335</v>
      </c>
      <c r="B2668" s="297" t="s">
        <v>887</v>
      </c>
      <c r="C2668" s="297"/>
      <c r="D2668" s="297"/>
      <c r="E2668" s="298"/>
      <c r="F2668" s="300" t="s">
        <v>85</v>
      </c>
      <c r="G2668" s="301" t="s">
        <v>690</v>
      </c>
      <c r="H2668" s="302">
        <f>H2669+H2679+H2708</f>
        <v>4050000</v>
      </c>
      <c r="I2668" s="302">
        <f>I2669+I2679+I2708</f>
        <v>4372000</v>
      </c>
      <c r="J2668" s="302">
        <f>J2669+J2679+J2708</f>
        <v>5310000</v>
      </c>
    </row>
    <row r="2669" spans="1:10" x14ac:dyDescent="0.2">
      <c r="A2669" s="335">
        <v>51335</v>
      </c>
      <c r="B2669" s="333" t="s">
        <v>887</v>
      </c>
      <c r="C2669" s="286">
        <v>43</v>
      </c>
      <c r="D2669" s="333"/>
      <c r="E2669" s="287">
        <v>31</v>
      </c>
      <c r="F2669" s="288"/>
      <c r="G2669" s="288"/>
      <c r="H2669" s="318">
        <f t="shared" ref="H2669:J2669" si="1725">H2670+H2675+H2677</f>
        <v>874000</v>
      </c>
      <c r="I2669" s="318">
        <f t="shared" si="1725"/>
        <v>1025000</v>
      </c>
      <c r="J2669" s="318">
        <f t="shared" si="1725"/>
        <v>1980000</v>
      </c>
    </row>
    <row r="2670" spans="1:10" s="152" customFormat="1" x14ac:dyDescent="0.2">
      <c r="A2670" s="325">
        <v>51335</v>
      </c>
      <c r="B2670" s="329" t="s">
        <v>887</v>
      </c>
      <c r="C2670" s="154">
        <v>43</v>
      </c>
      <c r="D2670" s="325"/>
      <c r="E2670" s="187">
        <v>311</v>
      </c>
      <c r="F2670" s="231"/>
      <c r="G2670" s="331"/>
      <c r="H2670" s="200">
        <f>H2671+H2672+H2673+H2674</f>
        <v>668000</v>
      </c>
      <c r="I2670" s="200">
        <f t="shared" ref="I2670:J2670" si="1726">I2671+I2672+I2673+I2674</f>
        <v>784000</v>
      </c>
      <c r="J2670" s="200">
        <f t="shared" si="1726"/>
        <v>1574000</v>
      </c>
    </row>
    <row r="2671" spans="1:10" s="224" customFormat="1" ht="15" x14ac:dyDescent="0.2">
      <c r="A2671" s="216">
        <v>51335</v>
      </c>
      <c r="B2671" s="214" t="s">
        <v>887</v>
      </c>
      <c r="C2671" s="215">
        <v>43</v>
      </c>
      <c r="D2671" s="216" t="s">
        <v>25</v>
      </c>
      <c r="E2671" s="188">
        <v>3111</v>
      </c>
      <c r="F2671" s="229" t="s">
        <v>19</v>
      </c>
      <c r="G2671" s="209"/>
      <c r="H2671" s="334">
        <v>638000</v>
      </c>
      <c r="I2671" s="334">
        <v>744000</v>
      </c>
      <c r="J2671" s="334">
        <v>1524000</v>
      </c>
    </row>
    <row r="2672" spans="1:10" s="224" customFormat="1" ht="15" x14ac:dyDescent="0.2">
      <c r="A2672" s="216">
        <v>51335</v>
      </c>
      <c r="B2672" s="214" t="s">
        <v>887</v>
      </c>
      <c r="C2672" s="215">
        <v>43</v>
      </c>
      <c r="D2672" s="216" t="s">
        <v>25</v>
      </c>
      <c r="E2672" s="188">
        <v>3112</v>
      </c>
      <c r="F2672" s="229" t="s">
        <v>640</v>
      </c>
      <c r="G2672" s="209"/>
      <c r="H2672" s="334">
        <v>10000</v>
      </c>
      <c r="I2672" s="334">
        <v>15000</v>
      </c>
      <c r="J2672" s="334">
        <v>20000</v>
      </c>
    </row>
    <row r="2673" spans="1:10" s="224" customFormat="1" ht="15" x14ac:dyDescent="0.2">
      <c r="A2673" s="216">
        <v>51335</v>
      </c>
      <c r="B2673" s="214" t="s">
        <v>887</v>
      </c>
      <c r="C2673" s="215">
        <v>43</v>
      </c>
      <c r="D2673" s="216" t="s">
        <v>25</v>
      </c>
      <c r="E2673" s="188">
        <v>3113</v>
      </c>
      <c r="F2673" s="229" t="s">
        <v>20</v>
      </c>
      <c r="G2673" s="209"/>
      <c r="H2673" s="334">
        <v>19000</v>
      </c>
      <c r="I2673" s="334">
        <v>24000</v>
      </c>
      <c r="J2673" s="334">
        <v>29000</v>
      </c>
    </row>
    <row r="2674" spans="1:10" s="224" customFormat="1" ht="15" x14ac:dyDescent="0.2">
      <c r="A2674" s="216">
        <v>51335</v>
      </c>
      <c r="B2674" s="214" t="s">
        <v>887</v>
      </c>
      <c r="C2674" s="215">
        <v>43</v>
      </c>
      <c r="D2674" s="216" t="s">
        <v>25</v>
      </c>
      <c r="E2674" s="188">
        <v>3114</v>
      </c>
      <c r="F2674" s="229" t="s">
        <v>21</v>
      </c>
      <c r="G2674" s="209"/>
      <c r="H2674" s="334">
        <v>1000</v>
      </c>
      <c r="I2674" s="334">
        <v>1000</v>
      </c>
      <c r="J2674" s="334">
        <v>1000</v>
      </c>
    </row>
    <row r="2675" spans="1:10" s="152" customFormat="1" x14ac:dyDescent="0.2">
      <c r="A2675" s="325">
        <v>51335</v>
      </c>
      <c r="B2675" s="329" t="s">
        <v>887</v>
      </c>
      <c r="C2675" s="154">
        <v>43</v>
      </c>
      <c r="D2675" s="155"/>
      <c r="E2675" s="156">
        <v>312</v>
      </c>
      <c r="F2675" s="226"/>
      <c r="G2675" s="157"/>
      <c r="H2675" s="247">
        <f t="shared" ref="H2675:J2675" si="1727">SUM(H2676)</f>
        <v>61000</v>
      </c>
      <c r="I2675" s="247">
        <f t="shared" si="1727"/>
        <v>71000</v>
      </c>
      <c r="J2675" s="247">
        <f t="shared" si="1727"/>
        <v>81000</v>
      </c>
    </row>
    <row r="2676" spans="1:10" ht="15" x14ac:dyDescent="0.2">
      <c r="A2676" s="216">
        <v>51335</v>
      </c>
      <c r="B2676" s="214" t="s">
        <v>887</v>
      </c>
      <c r="C2676" s="218">
        <v>43</v>
      </c>
      <c r="D2676" s="216" t="s">
        <v>25</v>
      </c>
      <c r="E2676" s="220">
        <v>3121</v>
      </c>
      <c r="F2676" s="230" t="s">
        <v>22</v>
      </c>
      <c r="G2676" s="221"/>
      <c r="H2676" s="223">
        <v>61000</v>
      </c>
      <c r="I2676" s="245">
        <v>71000</v>
      </c>
      <c r="J2676" s="245">
        <v>81000</v>
      </c>
    </row>
    <row r="2677" spans="1:10" s="224" customFormat="1" x14ac:dyDescent="0.2">
      <c r="A2677" s="325">
        <v>51335</v>
      </c>
      <c r="B2677" s="329" t="s">
        <v>887</v>
      </c>
      <c r="C2677" s="154">
        <v>43</v>
      </c>
      <c r="D2677" s="155"/>
      <c r="E2677" s="156">
        <v>313</v>
      </c>
      <c r="F2677" s="226"/>
      <c r="G2677" s="157"/>
      <c r="H2677" s="247">
        <f>H2678</f>
        <v>145000</v>
      </c>
      <c r="I2677" s="247">
        <f t="shared" ref="I2677:J2677" si="1728">I2678</f>
        <v>170000</v>
      </c>
      <c r="J2677" s="247">
        <f t="shared" si="1728"/>
        <v>325000</v>
      </c>
    </row>
    <row r="2678" spans="1:10" s="152" customFormat="1" x14ac:dyDescent="0.2">
      <c r="A2678" s="216">
        <v>51335</v>
      </c>
      <c r="B2678" s="214" t="s">
        <v>887</v>
      </c>
      <c r="C2678" s="218">
        <v>43</v>
      </c>
      <c r="D2678" s="216" t="s">
        <v>25</v>
      </c>
      <c r="E2678" s="220">
        <v>3132</v>
      </c>
      <c r="F2678" s="230" t="s">
        <v>280</v>
      </c>
      <c r="G2678" s="221"/>
      <c r="H2678" s="223">
        <v>145000</v>
      </c>
      <c r="I2678" s="223">
        <v>170000</v>
      </c>
      <c r="J2678" s="223">
        <v>325000</v>
      </c>
    </row>
    <row r="2679" spans="1:10" s="224" customFormat="1" x14ac:dyDescent="0.2">
      <c r="A2679" s="390">
        <v>51335</v>
      </c>
      <c r="B2679" s="303" t="s">
        <v>887</v>
      </c>
      <c r="C2679" s="286">
        <v>43</v>
      </c>
      <c r="D2679" s="286"/>
      <c r="E2679" s="287">
        <v>32</v>
      </c>
      <c r="F2679" s="288"/>
      <c r="G2679" s="289"/>
      <c r="H2679" s="290">
        <f>H2680+H2685+H2691+H2699+H2701</f>
        <v>3114000</v>
      </c>
      <c r="I2679" s="290">
        <f t="shared" ref="I2679:J2679" si="1729">I2680+I2685+I2691+I2699+I2701</f>
        <v>3280000</v>
      </c>
      <c r="J2679" s="290">
        <f t="shared" si="1729"/>
        <v>3243000</v>
      </c>
    </row>
    <row r="2680" spans="1:10" s="224" customFormat="1" x14ac:dyDescent="0.2">
      <c r="A2680" s="325">
        <v>51335</v>
      </c>
      <c r="B2680" s="329" t="s">
        <v>887</v>
      </c>
      <c r="C2680" s="154">
        <v>43</v>
      </c>
      <c r="D2680" s="155"/>
      <c r="E2680" s="156">
        <v>321</v>
      </c>
      <c r="F2680" s="226"/>
      <c r="G2680" s="157"/>
      <c r="H2680" s="247">
        <f t="shared" ref="H2680:J2680" si="1730">SUM(H2681:H2684)</f>
        <v>92000</v>
      </c>
      <c r="I2680" s="247">
        <f t="shared" si="1730"/>
        <v>103000</v>
      </c>
      <c r="J2680" s="247">
        <f t="shared" si="1730"/>
        <v>114000</v>
      </c>
    </row>
    <row r="2681" spans="1:10" s="224" customFormat="1" ht="15" x14ac:dyDescent="0.2">
      <c r="A2681" s="216">
        <v>51335</v>
      </c>
      <c r="B2681" s="214" t="s">
        <v>887</v>
      </c>
      <c r="C2681" s="218">
        <v>43</v>
      </c>
      <c r="D2681" s="216" t="s">
        <v>25</v>
      </c>
      <c r="E2681" s="220">
        <v>3211</v>
      </c>
      <c r="F2681" s="230" t="s">
        <v>110</v>
      </c>
      <c r="G2681" s="221"/>
      <c r="H2681" s="223">
        <v>40000</v>
      </c>
      <c r="I2681" s="223">
        <v>45000</v>
      </c>
      <c r="J2681" s="223">
        <v>50000</v>
      </c>
    </row>
    <row r="2682" spans="1:10" s="224" customFormat="1" ht="30" x14ac:dyDescent="0.2">
      <c r="A2682" s="216">
        <v>51335</v>
      </c>
      <c r="B2682" s="214" t="s">
        <v>887</v>
      </c>
      <c r="C2682" s="218">
        <v>43</v>
      </c>
      <c r="D2682" s="216" t="s">
        <v>25</v>
      </c>
      <c r="E2682" s="220">
        <v>3212</v>
      </c>
      <c r="F2682" s="230" t="s">
        <v>111</v>
      </c>
      <c r="G2682" s="221"/>
      <c r="H2682" s="223">
        <v>35000</v>
      </c>
      <c r="I2682" s="245">
        <v>35000</v>
      </c>
      <c r="J2682" s="245">
        <v>35000</v>
      </c>
    </row>
    <row r="2683" spans="1:10" s="167" customFormat="1" x14ac:dyDescent="0.2">
      <c r="A2683" s="216">
        <v>51335</v>
      </c>
      <c r="B2683" s="214" t="s">
        <v>887</v>
      </c>
      <c r="C2683" s="218">
        <v>43</v>
      </c>
      <c r="D2683" s="216" t="s">
        <v>25</v>
      </c>
      <c r="E2683" s="220">
        <v>3213</v>
      </c>
      <c r="F2683" s="230" t="s">
        <v>112</v>
      </c>
      <c r="G2683" s="221"/>
      <c r="H2683" s="223">
        <v>15000</v>
      </c>
      <c r="I2683" s="245">
        <v>20000</v>
      </c>
      <c r="J2683" s="245">
        <v>25000</v>
      </c>
    </row>
    <row r="2684" spans="1:10" s="224" customFormat="1" ht="15" x14ac:dyDescent="0.2">
      <c r="A2684" s="216">
        <v>51335</v>
      </c>
      <c r="B2684" s="214" t="s">
        <v>887</v>
      </c>
      <c r="C2684" s="218">
        <v>43</v>
      </c>
      <c r="D2684" s="216" t="s">
        <v>25</v>
      </c>
      <c r="E2684" s="220">
        <v>3214</v>
      </c>
      <c r="F2684" s="230" t="s">
        <v>234</v>
      </c>
      <c r="G2684" s="221"/>
      <c r="H2684" s="345">
        <v>2000</v>
      </c>
      <c r="I2684" s="245">
        <v>3000</v>
      </c>
      <c r="J2684" s="245">
        <v>4000</v>
      </c>
    </row>
    <row r="2685" spans="1:10" s="224" customFormat="1" x14ac:dyDescent="0.2">
      <c r="A2685" s="325">
        <v>51335</v>
      </c>
      <c r="B2685" s="329" t="s">
        <v>887</v>
      </c>
      <c r="C2685" s="154">
        <v>43</v>
      </c>
      <c r="D2685" s="155"/>
      <c r="E2685" s="156">
        <v>322</v>
      </c>
      <c r="F2685" s="226"/>
      <c r="G2685" s="157"/>
      <c r="H2685" s="247">
        <f t="shared" ref="H2685:J2685" si="1731">SUM(H2686:H2690)</f>
        <v>130000</v>
      </c>
      <c r="I2685" s="247">
        <f t="shared" si="1731"/>
        <v>140000</v>
      </c>
      <c r="J2685" s="247">
        <f t="shared" si="1731"/>
        <v>150000</v>
      </c>
    </row>
    <row r="2686" spans="1:10" s="224" customFormat="1" ht="15" x14ac:dyDescent="0.2">
      <c r="A2686" s="216">
        <v>51335</v>
      </c>
      <c r="B2686" s="214" t="s">
        <v>887</v>
      </c>
      <c r="C2686" s="218">
        <v>43</v>
      </c>
      <c r="D2686" s="216" t="s">
        <v>25</v>
      </c>
      <c r="E2686" s="220">
        <v>3221</v>
      </c>
      <c r="F2686" s="230" t="s">
        <v>146</v>
      </c>
      <c r="G2686" s="221"/>
      <c r="H2686" s="223">
        <v>30000</v>
      </c>
      <c r="I2686" s="245">
        <v>35000</v>
      </c>
      <c r="J2686" s="245">
        <v>40000</v>
      </c>
    </row>
    <row r="2687" spans="1:10" s="224" customFormat="1" ht="15" x14ac:dyDescent="0.2">
      <c r="A2687" s="216">
        <v>51335</v>
      </c>
      <c r="B2687" s="214" t="s">
        <v>887</v>
      </c>
      <c r="C2687" s="218">
        <v>43</v>
      </c>
      <c r="D2687" s="216" t="s">
        <v>25</v>
      </c>
      <c r="E2687" s="220">
        <v>3223</v>
      </c>
      <c r="F2687" s="230" t="s">
        <v>115</v>
      </c>
      <c r="G2687" s="221"/>
      <c r="H2687" s="223">
        <v>65000</v>
      </c>
      <c r="I2687" s="245">
        <v>75000</v>
      </c>
      <c r="J2687" s="245">
        <v>75000</v>
      </c>
    </row>
    <row r="2688" spans="1:10" s="224" customFormat="1" ht="30" x14ac:dyDescent="0.2">
      <c r="A2688" s="216">
        <v>51335</v>
      </c>
      <c r="B2688" s="214" t="s">
        <v>887</v>
      </c>
      <c r="C2688" s="218">
        <v>43</v>
      </c>
      <c r="D2688" s="216" t="s">
        <v>25</v>
      </c>
      <c r="E2688" s="220">
        <v>3224</v>
      </c>
      <c r="F2688" s="230" t="s">
        <v>144</v>
      </c>
      <c r="G2688" s="221"/>
      <c r="H2688" s="223">
        <v>20000</v>
      </c>
      <c r="I2688" s="245">
        <v>20000</v>
      </c>
      <c r="J2688" s="245">
        <v>20000</v>
      </c>
    </row>
    <row r="2689" spans="1:10" s="167" customFormat="1" x14ac:dyDescent="0.2">
      <c r="A2689" s="216">
        <v>51335</v>
      </c>
      <c r="B2689" s="214" t="s">
        <v>887</v>
      </c>
      <c r="C2689" s="218">
        <v>43</v>
      </c>
      <c r="D2689" s="216" t="s">
        <v>25</v>
      </c>
      <c r="E2689" s="220">
        <v>3225</v>
      </c>
      <c r="F2689" s="230" t="s">
        <v>151</v>
      </c>
      <c r="G2689" s="221"/>
      <c r="H2689" s="223">
        <v>10000</v>
      </c>
      <c r="I2689" s="245">
        <v>10000</v>
      </c>
      <c r="J2689" s="245">
        <v>10000</v>
      </c>
    </row>
    <row r="2690" spans="1:10" s="224" customFormat="1" ht="15" x14ac:dyDescent="0.2">
      <c r="A2690" s="216">
        <v>51335</v>
      </c>
      <c r="B2690" s="214" t="s">
        <v>887</v>
      </c>
      <c r="C2690" s="218">
        <v>43</v>
      </c>
      <c r="D2690" s="216" t="s">
        <v>25</v>
      </c>
      <c r="E2690" s="220">
        <v>3227</v>
      </c>
      <c r="F2690" s="230" t="s">
        <v>235</v>
      </c>
      <c r="G2690" s="221"/>
      <c r="H2690" s="223">
        <v>5000</v>
      </c>
      <c r="I2690" s="245">
        <v>0</v>
      </c>
      <c r="J2690" s="245">
        <v>5000</v>
      </c>
    </row>
    <row r="2691" spans="1:10" s="224" customFormat="1" x14ac:dyDescent="0.2">
      <c r="A2691" s="325">
        <v>51335</v>
      </c>
      <c r="B2691" s="329" t="s">
        <v>887</v>
      </c>
      <c r="C2691" s="154">
        <v>43</v>
      </c>
      <c r="D2691" s="155"/>
      <c r="E2691" s="156">
        <v>323</v>
      </c>
      <c r="F2691" s="226"/>
      <c r="G2691" s="157"/>
      <c r="H2691" s="247">
        <f>SUM(H2692:H2698)</f>
        <v>2405000</v>
      </c>
      <c r="I2691" s="247">
        <f t="shared" ref="I2691:J2691" si="1732">SUM(I2692:I2698)</f>
        <v>2530000</v>
      </c>
      <c r="J2691" s="247">
        <f t="shared" si="1732"/>
        <v>2455000</v>
      </c>
    </row>
    <row r="2692" spans="1:10" s="224" customFormat="1" ht="15" x14ac:dyDescent="0.2">
      <c r="A2692" s="216">
        <v>51335</v>
      </c>
      <c r="B2692" s="214" t="s">
        <v>887</v>
      </c>
      <c r="C2692" s="218">
        <v>43</v>
      </c>
      <c r="D2692" s="216" t="s">
        <v>25</v>
      </c>
      <c r="E2692" s="220">
        <v>3231</v>
      </c>
      <c r="F2692" s="230" t="s">
        <v>117</v>
      </c>
      <c r="G2692" s="221"/>
      <c r="H2692" s="223">
        <v>40000</v>
      </c>
      <c r="I2692" s="245">
        <v>45000</v>
      </c>
      <c r="J2692" s="245">
        <v>45000</v>
      </c>
    </row>
    <row r="2693" spans="1:10" s="224" customFormat="1" ht="15" x14ac:dyDescent="0.2">
      <c r="A2693" s="216">
        <v>51335</v>
      </c>
      <c r="B2693" s="214" t="s">
        <v>887</v>
      </c>
      <c r="C2693" s="218">
        <v>43</v>
      </c>
      <c r="D2693" s="216" t="s">
        <v>25</v>
      </c>
      <c r="E2693" s="220">
        <v>3233</v>
      </c>
      <c r="F2693" s="230" t="s">
        <v>119</v>
      </c>
      <c r="G2693" s="347"/>
      <c r="H2693" s="345">
        <v>30000</v>
      </c>
      <c r="I2693" s="245">
        <v>40000</v>
      </c>
      <c r="J2693" s="245">
        <v>50000</v>
      </c>
    </row>
    <row r="2694" spans="1:10" s="224" customFormat="1" ht="15" x14ac:dyDescent="0.2">
      <c r="A2694" s="216">
        <v>51335</v>
      </c>
      <c r="B2694" s="214" t="s">
        <v>887</v>
      </c>
      <c r="C2694" s="218">
        <v>43</v>
      </c>
      <c r="D2694" s="216" t="s">
        <v>25</v>
      </c>
      <c r="E2694" s="220">
        <v>3234</v>
      </c>
      <c r="F2694" s="230" t="s">
        <v>120</v>
      </c>
      <c r="G2694" s="347"/>
      <c r="H2694" s="345">
        <v>375000</v>
      </c>
      <c r="I2694" s="345">
        <v>450000</v>
      </c>
      <c r="J2694" s="345">
        <v>500000</v>
      </c>
    </row>
    <row r="2695" spans="1:10" s="224" customFormat="1" ht="15" x14ac:dyDescent="0.2">
      <c r="A2695" s="216">
        <v>51335</v>
      </c>
      <c r="B2695" s="214" t="s">
        <v>887</v>
      </c>
      <c r="C2695" s="218">
        <v>43</v>
      </c>
      <c r="D2695" s="216" t="s">
        <v>25</v>
      </c>
      <c r="E2695" s="220">
        <v>3235</v>
      </c>
      <c r="F2695" s="230" t="s">
        <v>42</v>
      </c>
      <c r="G2695" s="347"/>
      <c r="H2695" s="223">
        <v>140000</v>
      </c>
      <c r="I2695" s="245">
        <v>70000</v>
      </c>
      <c r="J2695" s="245">
        <v>0</v>
      </c>
    </row>
    <row r="2696" spans="1:10" s="224" customFormat="1" ht="15" x14ac:dyDescent="0.2">
      <c r="A2696" s="216">
        <v>51335</v>
      </c>
      <c r="B2696" s="214" t="s">
        <v>887</v>
      </c>
      <c r="C2696" s="218">
        <v>43</v>
      </c>
      <c r="D2696" s="216" t="s">
        <v>25</v>
      </c>
      <c r="E2696" s="220">
        <v>3237</v>
      </c>
      <c r="F2696" s="230" t="s">
        <v>36</v>
      </c>
      <c r="G2696" s="347"/>
      <c r="H2696" s="223">
        <v>100000</v>
      </c>
      <c r="I2696" s="245">
        <v>200000</v>
      </c>
      <c r="J2696" s="245">
        <v>30000</v>
      </c>
    </row>
    <row r="2697" spans="1:10" s="167" customFormat="1" x14ac:dyDescent="0.2">
      <c r="A2697" s="216">
        <v>51335</v>
      </c>
      <c r="B2697" s="214" t="s">
        <v>887</v>
      </c>
      <c r="C2697" s="218">
        <v>43</v>
      </c>
      <c r="D2697" s="216" t="s">
        <v>25</v>
      </c>
      <c r="E2697" s="220">
        <v>3238</v>
      </c>
      <c r="F2697" s="230" t="s">
        <v>122</v>
      </c>
      <c r="G2697" s="347"/>
      <c r="H2697" s="223">
        <v>20000</v>
      </c>
      <c r="I2697" s="245">
        <v>25000</v>
      </c>
      <c r="J2697" s="245">
        <v>30000</v>
      </c>
    </row>
    <row r="2698" spans="1:10" s="224" customFormat="1" ht="15" x14ac:dyDescent="0.2">
      <c r="A2698" s="216">
        <v>51335</v>
      </c>
      <c r="B2698" s="214" t="s">
        <v>887</v>
      </c>
      <c r="C2698" s="218">
        <v>43</v>
      </c>
      <c r="D2698" s="216" t="s">
        <v>25</v>
      </c>
      <c r="E2698" s="220">
        <v>3239</v>
      </c>
      <c r="F2698" s="230" t="s">
        <v>41</v>
      </c>
      <c r="G2698" s="348"/>
      <c r="H2698" s="223">
        <v>1700000</v>
      </c>
      <c r="I2698" s="223">
        <v>1700000</v>
      </c>
      <c r="J2698" s="223">
        <v>1800000</v>
      </c>
    </row>
    <row r="2699" spans="1:10" s="167" customFormat="1" x14ac:dyDescent="0.2">
      <c r="A2699" s="325">
        <v>51335</v>
      </c>
      <c r="B2699" s="329" t="s">
        <v>887</v>
      </c>
      <c r="C2699" s="238">
        <v>43</v>
      </c>
      <c r="D2699" s="155"/>
      <c r="E2699" s="156">
        <v>324</v>
      </c>
      <c r="F2699" s="226"/>
      <c r="G2699" s="349"/>
      <c r="H2699" s="247">
        <f t="shared" ref="H2699:J2699" si="1733">SUM(H2700)</f>
        <v>20000</v>
      </c>
      <c r="I2699" s="247">
        <f t="shared" si="1733"/>
        <v>20000</v>
      </c>
      <c r="J2699" s="247">
        <f t="shared" si="1733"/>
        <v>20000</v>
      </c>
    </row>
    <row r="2700" spans="1:10" s="224" customFormat="1" ht="30" x14ac:dyDescent="0.2">
      <c r="A2700" s="216">
        <v>51335</v>
      </c>
      <c r="B2700" s="214" t="s">
        <v>887</v>
      </c>
      <c r="C2700" s="218">
        <v>43</v>
      </c>
      <c r="D2700" s="216" t="s">
        <v>25</v>
      </c>
      <c r="E2700" s="220">
        <v>3241</v>
      </c>
      <c r="F2700" s="230" t="s">
        <v>238</v>
      </c>
      <c r="G2700" s="347"/>
      <c r="H2700" s="223">
        <v>20000</v>
      </c>
      <c r="I2700" s="245">
        <v>20000</v>
      </c>
      <c r="J2700" s="245">
        <v>20000</v>
      </c>
    </row>
    <row r="2701" spans="1:10" s="224" customFormat="1" x14ac:dyDescent="0.2">
      <c r="A2701" s="325">
        <v>51335</v>
      </c>
      <c r="B2701" s="329" t="s">
        <v>887</v>
      </c>
      <c r="C2701" s="238">
        <v>43</v>
      </c>
      <c r="D2701" s="155"/>
      <c r="E2701" s="156">
        <v>329</v>
      </c>
      <c r="F2701" s="226"/>
      <c r="G2701" s="349"/>
      <c r="H2701" s="247">
        <f>SUM(H2702:H2707)</f>
        <v>467000</v>
      </c>
      <c r="I2701" s="247">
        <f t="shared" ref="I2701:J2701" si="1734">SUM(I2702:I2707)</f>
        <v>487000</v>
      </c>
      <c r="J2701" s="247">
        <f t="shared" si="1734"/>
        <v>504000</v>
      </c>
    </row>
    <row r="2702" spans="1:10" s="224" customFormat="1" ht="30" x14ac:dyDescent="0.2">
      <c r="A2702" s="216">
        <v>51335</v>
      </c>
      <c r="B2702" s="214" t="s">
        <v>887</v>
      </c>
      <c r="C2702" s="218">
        <v>43</v>
      </c>
      <c r="D2702" s="216" t="s">
        <v>25</v>
      </c>
      <c r="E2702" s="220">
        <v>3291</v>
      </c>
      <c r="F2702" s="230" t="s">
        <v>152</v>
      </c>
      <c r="G2702" s="347"/>
      <c r="H2702" s="223">
        <v>300000</v>
      </c>
      <c r="I2702" s="245">
        <v>300000</v>
      </c>
      <c r="J2702" s="245">
        <v>300000</v>
      </c>
    </row>
    <row r="2703" spans="1:10" s="224" customFormat="1" ht="15" x14ac:dyDescent="0.2">
      <c r="A2703" s="216">
        <v>51335</v>
      </c>
      <c r="B2703" s="214" t="s">
        <v>887</v>
      </c>
      <c r="C2703" s="218">
        <v>43</v>
      </c>
      <c r="D2703" s="216" t="s">
        <v>25</v>
      </c>
      <c r="E2703" s="220">
        <v>3292</v>
      </c>
      <c r="F2703" s="230" t="s">
        <v>123</v>
      </c>
      <c r="G2703" s="347"/>
      <c r="H2703" s="223">
        <v>15000</v>
      </c>
      <c r="I2703" s="245">
        <v>25000</v>
      </c>
      <c r="J2703" s="245">
        <v>25000</v>
      </c>
    </row>
    <row r="2704" spans="1:10" s="224" customFormat="1" ht="15" x14ac:dyDescent="0.2">
      <c r="A2704" s="216">
        <v>51335</v>
      </c>
      <c r="B2704" s="214" t="s">
        <v>887</v>
      </c>
      <c r="C2704" s="218">
        <v>43</v>
      </c>
      <c r="D2704" s="216" t="s">
        <v>25</v>
      </c>
      <c r="E2704" s="220">
        <v>3293</v>
      </c>
      <c r="F2704" s="230" t="s">
        <v>124</v>
      </c>
      <c r="G2704" s="347"/>
      <c r="H2704" s="223">
        <v>35000</v>
      </c>
      <c r="I2704" s="245">
        <v>35000</v>
      </c>
      <c r="J2704" s="245">
        <v>40000</v>
      </c>
    </row>
    <row r="2705" spans="1:10" s="224" customFormat="1" ht="15" x14ac:dyDescent="0.2">
      <c r="A2705" s="216">
        <v>51335</v>
      </c>
      <c r="B2705" s="214" t="s">
        <v>887</v>
      </c>
      <c r="C2705" s="218">
        <v>43</v>
      </c>
      <c r="D2705" s="216" t="s">
        <v>25</v>
      </c>
      <c r="E2705" s="220">
        <v>3294</v>
      </c>
      <c r="F2705" s="230" t="s">
        <v>611</v>
      </c>
      <c r="G2705" s="347"/>
      <c r="H2705" s="223">
        <v>90000</v>
      </c>
      <c r="I2705" s="245">
        <v>95000</v>
      </c>
      <c r="J2705" s="245">
        <v>100000</v>
      </c>
    </row>
    <row r="2706" spans="1:10" s="166" customFormat="1" ht="15" x14ac:dyDescent="0.2">
      <c r="A2706" s="216">
        <v>51335</v>
      </c>
      <c r="B2706" s="214" t="s">
        <v>887</v>
      </c>
      <c r="C2706" s="218">
        <v>43</v>
      </c>
      <c r="D2706" s="216" t="s">
        <v>25</v>
      </c>
      <c r="E2706" s="220">
        <v>3295</v>
      </c>
      <c r="F2706" s="230" t="s">
        <v>237</v>
      </c>
      <c r="G2706" s="348"/>
      <c r="H2706" s="223">
        <v>2000</v>
      </c>
      <c r="I2706" s="245">
        <v>2000</v>
      </c>
      <c r="J2706" s="245">
        <v>4000</v>
      </c>
    </row>
    <row r="2707" spans="1:10" s="167" customFormat="1" x14ac:dyDescent="0.2">
      <c r="A2707" s="216">
        <v>51335</v>
      </c>
      <c r="B2707" s="214" t="s">
        <v>887</v>
      </c>
      <c r="C2707" s="218">
        <v>43</v>
      </c>
      <c r="D2707" s="216" t="s">
        <v>25</v>
      </c>
      <c r="E2707" s="220">
        <v>3299</v>
      </c>
      <c r="F2707" s="230" t="s">
        <v>125</v>
      </c>
      <c r="G2707" s="221"/>
      <c r="H2707" s="223">
        <v>25000</v>
      </c>
      <c r="I2707" s="245">
        <v>30000</v>
      </c>
      <c r="J2707" s="245">
        <v>35000</v>
      </c>
    </row>
    <row r="2708" spans="1:10" s="224" customFormat="1" x14ac:dyDescent="0.2">
      <c r="A2708" s="390">
        <v>51335</v>
      </c>
      <c r="B2708" s="303" t="s">
        <v>887</v>
      </c>
      <c r="C2708" s="286">
        <v>43</v>
      </c>
      <c r="D2708" s="286"/>
      <c r="E2708" s="287">
        <v>34</v>
      </c>
      <c r="F2708" s="288"/>
      <c r="G2708" s="289"/>
      <c r="H2708" s="290">
        <f>H2709</f>
        <v>62000</v>
      </c>
      <c r="I2708" s="290">
        <f t="shared" ref="I2708:J2708" si="1735">I2709</f>
        <v>67000</v>
      </c>
      <c r="J2708" s="290">
        <f t="shared" si="1735"/>
        <v>87000</v>
      </c>
    </row>
    <row r="2709" spans="1:10" s="224" customFormat="1" x14ac:dyDescent="0.2">
      <c r="A2709" s="325">
        <v>51335</v>
      </c>
      <c r="B2709" s="329" t="s">
        <v>887</v>
      </c>
      <c r="C2709" s="238">
        <v>43</v>
      </c>
      <c r="D2709" s="155"/>
      <c r="E2709" s="156">
        <v>343</v>
      </c>
      <c r="F2709" s="226"/>
      <c r="G2709" s="157"/>
      <c r="H2709" s="247">
        <f t="shared" ref="H2709:J2709" si="1736">SUM(H2710:H2713)</f>
        <v>62000</v>
      </c>
      <c r="I2709" s="247">
        <f t="shared" si="1736"/>
        <v>67000</v>
      </c>
      <c r="J2709" s="247">
        <f t="shared" si="1736"/>
        <v>87000</v>
      </c>
    </row>
    <row r="2710" spans="1:10" s="224" customFormat="1" ht="15" x14ac:dyDescent="0.2">
      <c r="A2710" s="216">
        <v>51335</v>
      </c>
      <c r="B2710" s="214" t="s">
        <v>887</v>
      </c>
      <c r="C2710" s="218">
        <v>43</v>
      </c>
      <c r="D2710" s="216" t="s">
        <v>25</v>
      </c>
      <c r="E2710" s="220">
        <v>3431</v>
      </c>
      <c r="F2710" s="230" t="s">
        <v>153</v>
      </c>
      <c r="G2710" s="221"/>
      <c r="H2710" s="345">
        <v>30000</v>
      </c>
      <c r="I2710" s="245">
        <v>35000</v>
      </c>
      <c r="J2710" s="245">
        <v>35000</v>
      </c>
    </row>
    <row r="2711" spans="1:10" s="224" customFormat="1" ht="30" x14ac:dyDescent="0.2">
      <c r="A2711" s="216">
        <v>51335</v>
      </c>
      <c r="B2711" s="214" t="s">
        <v>887</v>
      </c>
      <c r="C2711" s="218">
        <v>43</v>
      </c>
      <c r="D2711" s="216" t="s">
        <v>25</v>
      </c>
      <c r="E2711" s="220">
        <v>3432</v>
      </c>
      <c r="F2711" s="230" t="s">
        <v>641</v>
      </c>
      <c r="G2711" s="221"/>
      <c r="H2711" s="345">
        <v>30000</v>
      </c>
      <c r="I2711" s="245">
        <v>30000</v>
      </c>
      <c r="J2711" s="245">
        <v>50000</v>
      </c>
    </row>
    <row r="2712" spans="1:10" s="152" customFormat="1" x14ac:dyDescent="0.2">
      <c r="A2712" s="216">
        <v>51335</v>
      </c>
      <c r="B2712" s="214" t="s">
        <v>887</v>
      </c>
      <c r="C2712" s="218">
        <v>43</v>
      </c>
      <c r="D2712" s="216" t="s">
        <v>25</v>
      </c>
      <c r="E2712" s="220">
        <v>3433</v>
      </c>
      <c r="F2712" s="230" t="s">
        <v>126</v>
      </c>
      <c r="G2712" s="221"/>
      <c r="H2712" s="223">
        <v>1000</v>
      </c>
      <c r="I2712" s="245">
        <v>1000</v>
      </c>
      <c r="J2712" s="245">
        <v>1000</v>
      </c>
    </row>
    <row r="2713" spans="1:10" ht="15" x14ac:dyDescent="0.2">
      <c r="A2713" s="216">
        <v>51335</v>
      </c>
      <c r="B2713" s="214" t="s">
        <v>887</v>
      </c>
      <c r="C2713" s="218">
        <v>43</v>
      </c>
      <c r="D2713" s="216" t="s">
        <v>25</v>
      </c>
      <c r="E2713" s="220">
        <v>3434</v>
      </c>
      <c r="F2713" s="230" t="s">
        <v>127</v>
      </c>
      <c r="G2713" s="221"/>
      <c r="H2713" s="223">
        <v>1000</v>
      </c>
      <c r="I2713" s="245">
        <v>1000</v>
      </c>
      <c r="J2713" s="245">
        <v>1000</v>
      </c>
    </row>
    <row r="2714" spans="1:10" s="152" customFormat="1" ht="67.5" x14ac:dyDescent="0.2">
      <c r="A2714" s="391">
        <v>51335</v>
      </c>
      <c r="B2714" s="297" t="s">
        <v>888</v>
      </c>
      <c r="C2714" s="297"/>
      <c r="D2714" s="297"/>
      <c r="E2714" s="298"/>
      <c r="F2714" s="300" t="s">
        <v>773</v>
      </c>
      <c r="G2714" s="301" t="s">
        <v>690</v>
      </c>
      <c r="H2714" s="302">
        <f>H2715+H2718+H2721+H2729</f>
        <v>151000</v>
      </c>
      <c r="I2714" s="302">
        <f t="shared" ref="I2714:J2714" si="1737">I2715+I2718+I2721+I2729</f>
        <v>146000</v>
      </c>
      <c r="J2714" s="302">
        <f t="shared" si="1737"/>
        <v>156000</v>
      </c>
    </row>
    <row r="2715" spans="1:10" s="224" customFormat="1" x14ac:dyDescent="0.2">
      <c r="A2715" s="335">
        <v>51335</v>
      </c>
      <c r="B2715" s="333" t="s">
        <v>888</v>
      </c>
      <c r="C2715" s="286">
        <v>43</v>
      </c>
      <c r="D2715" s="333"/>
      <c r="E2715" s="287">
        <v>32</v>
      </c>
      <c r="F2715" s="288"/>
      <c r="G2715" s="288"/>
      <c r="H2715" s="318">
        <f>H2716</f>
        <v>40000</v>
      </c>
      <c r="I2715" s="318">
        <f t="shared" ref="I2715:J2716" si="1738">I2716</f>
        <v>50000</v>
      </c>
      <c r="J2715" s="318">
        <f t="shared" si="1738"/>
        <v>60000</v>
      </c>
    </row>
    <row r="2716" spans="1:10" s="167" customFormat="1" x14ac:dyDescent="0.2">
      <c r="A2716" s="325">
        <v>51335</v>
      </c>
      <c r="B2716" s="329" t="s">
        <v>888</v>
      </c>
      <c r="C2716" s="330">
        <v>43</v>
      </c>
      <c r="D2716" s="325"/>
      <c r="E2716" s="187">
        <v>323</v>
      </c>
      <c r="F2716" s="231"/>
      <c r="G2716" s="331"/>
      <c r="H2716" s="200">
        <f>H2717</f>
        <v>40000</v>
      </c>
      <c r="I2716" s="200">
        <f t="shared" si="1738"/>
        <v>50000</v>
      </c>
      <c r="J2716" s="200">
        <f t="shared" si="1738"/>
        <v>60000</v>
      </c>
    </row>
    <row r="2717" spans="1:10" s="167" customFormat="1" x14ac:dyDescent="0.2">
      <c r="A2717" s="216">
        <v>51335</v>
      </c>
      <c r="B2717" s="214" t="s">
        <v>888</v>
      </c>
      <c r="C2717" s="218">
        <v>43</v>
      </c>
      <c r="D2717" s="216" t="s">
        <v>25</v>
      </c>
      <c r="E2717" s="220">
        <v>3232</v>
      </c>
      <c r="F2717" s="230" t="s">
        <v>118</v>
      </c>
      <c r="G2717" s="221"/>
      <c r="H2717" s="223">
        <v>40000</v>
      </c>
      <c r="I2717" s="245">
        <v>50000</v>
      </c>
      <c r="J2717" s="245">
        <v>60000</v>
      </c>
    </row>
    <row r="2718" spans="1:10" s="244" customFormat="1" x14ac:dyDescent="0.2">
      <c r="A2718" s="390">
        <v>51335</v>
      </c>
      <c r="B2718" s="303" t="s">
        <v>888</v>
      </c>
      <c r="C2718" s="286">
        <v>43</v>
      </c>
      <c r="D2718" s="286"/>
      <c r="E2718" s="287">
        <v>41</v>
      </c>
      <c r="F2718" s="288"/>
      <c r="G2718" s="289"/>
      <c r="H2718" s="290">
        <f>H2719</f>
        <v>5000</v>
      </c>
      <c r="I2718" s="290">
        <f t="shared" ref="I2718:J2719" si="1739">I2719</f>
        <v>0</v>
      </c>
      <c r="J2718" s="290">
        <f t="shared" si="1739"/>
        <v>5000</v>
      </c>
    </row>
    <row r="2719" spans="1:10" s="167" customFormat="1" x14ac:dyDescent="0.2">
      <c r="A2719" s="325">
        <v>51335</v>
      </c>
      <c r="B2719" s="329" t="s">
        <v>888</v>
      </c>
      <c r="C2719" s="154">
        <v>43</v>
      </c>
      <c r="D2719" s="155"/>
      <c r="E2719" s="156">
        <v>412</v>
      </c>
      <c r="F2719" s="226"/>
      <c r="G2719" s="157"/>
      <c r="H2719" s="247">
        <f>H2720</f>
        <v>5000</v>
      </c>
      <c r="I2719" s="247">
        <f t="shared" si="1739"/>
        <v>0</v>
      </c>
      <c r="J2719" s="247">
        <f t="shared" si="1739"/>
        <v>5000</v>
      </c>
    </row>
    <row r="2720" spans="1:10" s="167" customFormat="1" x14ac:dyDescent="0.2">
      <c r="A2720" s="216">
        <v>51335</v>
      </c>
      <c r="B2720" s="214" t="s">
        <v>888</v>
      </c>
      <c r="C2720" s="218">
        <v>43</v>
      </c>
      <c r="D2720" s="216" t="s">
        <v>25</v>
      </c>
      <c r="E2720" s="220">
        <v>4123</v>
      </c>
      <c r="F2720" s="230" t="s">
        <v>133</v>
      </c>
      <c r="G2720" s="221"/>
      <c r="H2720" s="245">
        <v>5000</v>
      </c>
      <c r="I2720" s="245">
        <v>0</v>
      </c>
      <c r="J2720" s="245">
        <v>5000</v>
      </c>
    </row>
    <row r="2721" spans="1:10" s="244" customFormat="1" x14ac:dyDescent="0.2">
      <c r="A2721" s="390">
        <v>51335</v>
      </c>
      <c r="B2721" s="303" t="s">
        <v>888</v>
      </c>
      <c r="C2721" s="286">
        <v>43</v>
      </c>
      <c r="D2721" s="286"/>
      <c r="E2721" s="287">
        <v>42</v>
      </c>
      <c r="F2721" s="288"/>
      <c r="G2721" s="289"/>
      <c r="H2721" s="290">
        <f>H2722+H2726</f>
        <v>90000</v>
      </c>
      <c r="I2721" s="290">
        <f t="shared" ref="I2721:J2721" si="1740">I2722+I2726</f>
        <v>80000</v>
      </c>
      <c r="J2721" s="290">
        <f t="shared" si="1740"/>
        <v>75000</v>
      </c>
    </row>
    <row r="2722" spans="1:10" s="244" customFormat="1" x14ac:dyDescent="0.2">
      <c r="A2722" s="325">
        <v>51335</v>
      </c>
      <c r="B2722" s="329" t="s">
        <v>888</v>
      </c>
      <c r="C2722" s="154">
        <v>43</v>
      </c>
      <c r="D2722" s="155"/>
      <c r="E2722" s="156">
        <v>422</v>
      </c>
      <c r="F2722" s="226"/>
      <c r="G2722" s="157"/>
      <c r="H2722" s="243">
        <f>SUM(H2723:H2725)</f>
        <v>30000</v>
      </c>
      <c r="I2722" s="243">
        <f t="shared" ref="I2722:J2722" si="1741">SUM(I2723:I2725)</f>
        <v>20000</v>
      </c>
      <c r="J2722" s="243">
        <f t="shared" si="1741"/>
        <v>15000</v>
      </c>
    </row>
    <row r="2723" spans="1:10" s="244" customFormat="1" x14ac:dyDescent="0.2">
      <c r="A2723" s="216">
        <v>51335</v>
      </c>
      <c r="B2723" s="214" t="s">
        <v>888</v>
      </c>
      <c r="C2723" s="218">
        <v>43</v>
      </c>
      <c r="D2723" s="216" t="s">
        <v>25</v>
      </c>
      <c r="E2723" s="220">
        <v>4221</v>
      </c>
      <c r="F2723" s="230" t="s">
        <v>129</v>
      </c>
      <c r="G2723" s="221"/>
      <c r="H2723" s="245">
        <v>10000</v>
      </c>
      <c r="I2723" s="245">
        <v>5000</v>
      </c>
      <c r="J2723" s="245">
        <v>0</v>
      </c>
    </row>
    <row r="2724" spans="1:10" s="167" customFormat="1" x14ac:dyDescent="0.2">
      <c r="A2724" s="216">
        <v>51335</v>
      </c>
      <c r="B2724" s="214" t="s">
        <v>888</v>
      </c>
      <c r="C2724" s="218">
        <v>43</v>
      </c>
      <c r="D2724" s="216" t="s">
        <v>25</v>
      </c>
      <c r="E2724" s="220">
        <v>4222</v>
      </c>
      <c r="F2724" s="230" t="s">
        <v>130</v>
      </c>
      <c r="G2724" s="221"/>
      <c r="H2724" s="245">
        <v>15000</v>
      </c>
      <c r="I2724" s="245">
        <v>10000</v>
      </c>
      <c r="J2724" s="245">
        <v>10000</v>
      </c>
    </row>
    <row r="2725" spans="1:10" s="244" customFormat="1" x14ac:dyDescent="0.2">
      <c r="A2725" s="216">
        <v>51335</v>
      </c>
      <c r="B2725" s="214" t="s">
        <v>888</v>
      </c>
      <c r="C2725" s="218">
        <v>43</v>
      </c>
      <c r="D2725" s="216" t="s">
        <v>25</v>
      </c>
      <c r="E2725" s="220">
        <v>4223</v>
      </c>
      <c r="F2725" s="230" t="s">
        <v>131</v>
      </c>
      <c r="G2725" s="221"/>
      <c r="H2725" s="245">
        <v>5000</v>
      </c>
      <c r="I2725" s="245">
        <v>5000</v>
      </c>
      <c r="J2725" s="245">
        <v>5000</v>
      </c>
    </row>
    <row r="2726" spans="1:10" s="244" customFormat="1" x14ac:dyDescent="0.2">
      <c r="A2726" s="325">
        <v>51335</v>
      </c>
      <c r="B2726" s="329" t="s">
        <v>888</v>
      </c>
      <c r="C2726" s="154">
        <v>43</v>
      </c>
      <c r="D2726" s="155"/>
      <c r="E2726" s="156">
        <v>426</v>
      </c>
      <c r="F2726" s="226"/>
      <c r="G2726" s="157"/>
      <c r="H2726" s="243">
        <f t="shared" ref="H2726:J2726" si="1742">H2728+H2727</f>
        <v>60000</v>
      </c>
      <c r="I2726" s="243">
        <f t="shared" si="1742"/>
        <v>60000</v>
      </c>
      <c r="J2726" s="243">
        <f t="shared" si="1742"/>
        <v>60000</v>
      </c>
    </row>
    <row r="2727" spans="1:10" s="167" customFormat="1" x14ac:dyDescent="0.2">
      <c r="A2727" s="216">
        <v>51335</v>
      </c>
      <c r="B2727" s="214" t="s">
        <v>888</v>
      </c>
      <c r="C2727" s="218">
        <v>43</v>
      </c>
      <c r="D2727" s="216" t="s">
        <v>25</v>
      </c>
      <c r="E2727" s="220">
        <v>4262</v>
      </c>
      <c r="F2727" s="230" t="s">
        <v>135</v>
      </c>
      <c r="G2727" s="221"/>
      <c r="H2727" s="245">
        <v>50000</v>
      </c>
      <c r="I2727" s="245">
        <v>50000</v>
      </c>
      <c r="J2727" s="245">
        <v>50000</v>
      </c>
    </row>
    <row r="2728" spans="1:10" s="167" customFormat="1" x14ac:dyDescent="0.2">
      <c r="A2728" s="216">
        <v>51335</v>
      </c>
      <c r="B2728" s="214" t="s">
        <v>888</v>
      </c>
      <c r="C2728" s="218">
        <v>43</v>
      </c>
      <c r="D2728" s="216" t="s">
        <v>25</v>
      </c>
      <c r="E2728" s="220">
        <v>4264</v>
      </c>
      <c r="F2728" s="230" t="s">
        <v>794</v>
      </c>
      <c r="G2728" s="221"/>
      <c r="H2728" s="245">
        <v>10000</v>
      </c>
      <c r="I2728" s="245">
        <v>10000</v>
      </c>
      <c r="J2728" s="245">
        <v>10000</v>
      </c>
    </row>
    <row r="2729" spans="1:10" s="167" customFormat="1" x14ac:dyDescent="0.2">
      <c r="A2729" s="390">
        <v>51335</v>
      </c>
      <c r="B2729" s="303" t="s">
        <v>888</v>
      </c>
      <c r="C2729" s="286">
        <v>43</v>
      </c>
      <c r="D2729" s="286"/>
      <c r="E2729" s="287">
        <v>45</v>
      </c>
      <c r="F2729" s="288"/>
      <c r="G2729" s="289"/>
      <c r="H2729" s="290">
        <f t="shared" ref="H2729:J2729" si="1743">H2730+H2732+H2734+H2736</f>
        <v>16000</v>
      </c>
      <c r="I2729" s="290">
        <f t="shared" si="1743"/>
        <v>16000</v>
      </c>
      <c r="J2729" s="290">
        <f t="shared" si="1743"/>
        <v>16000</v>
      </c>
    </row>
    <row r="2730" spans="1:10" s="167" customFormat="1" x14ac:dyDescent="0.2">
      <c r="A2730" s="325">
        <v>51335</v>
      </c>
      <c r="B2730" s="329" t="s">
        <v>888</v>
      </c>
      <c r="C2730" s="154">
        <v>43</v>
      </c>
      <c r="D2730" s="155"/>
      <c r="E2730" s="156">
        <v>451</v>
      </c>
      <c r="F2730" s="226"/>
      <c r="G2730" s="157"/>
      <c r="H2730" s="243">
        <f t="shared" ref="H2730:J2730" si="1744">H2731</f>
        <v>5000</v>
      </c>
      <c r="I2730" s="243">
        <f t="shared" si="1744"/>
        <v>5000</v>
      </c>
      <c r="J2730" s="243">
        <f t="shared" si="1744"/>
        <v>5000</v>
      </c>
    </row>
    <row r="2731" spans="1:10" s="167" customFormat="1" x14ac:dyDescent="0.2">
      <c r="A2731" s="216">
        <v>51335</v>
      </c>
      <c r="B2731" s="214" t="s">
        <v>888</v>
      </c>
      <c r="C2731" s="161">
        <v>43</v>
      </c>
      <c r="D2731" s="216" t="s">
        <v>25</v>
      </c>
      <c r="E2731" s="163">
        <v>4511</v>
      </c>
      <c r="F2731" s="227" t="s">
        <v>136</v>
      </c>
      <c r="G2731" s="164"/>
      <c r="H2731" s="245">
        <v>5000</v>
      </c>
      <c r="I2731" s="245">
        <v>5000</v>
      </c>
      <c r="J2731" s="245">
        <v>5000</v>
      </c>
    </row>
    <row r="2732" spans="1:10" s="167" customFormat="1" x14ac:dyDescent="0.2">
      <c r="A2732" s="325">
        <v>51335</v>
      </c>
      <c r="B2732" s="329" t="s">
        <v>888</v>
      </c>
      <c r="C2732" s="154">
        <v>43</v>
      </c>
      <c r="D2732" s="155"/>
      <c r="E2732" s="156">
        <v>452</v>
      </c>
      <c r="F2732" s="226"/>
      <c r="G2732" s="157"/>
      <c r="H2732" s="243">
        <f t="shared" ref="H2732:J2732" si="1745">H2733</f>
        <v>5000</v>
      </c>
      <c r="I2732" s="243">
        <f t="shared" si="1745"/>
        <v>5000</v>
      </c>
      <c r="J2732" s="243">
        <f t="shared" si="1745"/>
        <v>5000</v>
      </c>
    </row>
    <row r="2733" spans="1:10" s="167" customFormat="1" x14ac:dyDescent="0.2">
      <c r="A2733" s="216">
        <v>51335</v>
      </c>
      <c r="B2733" s="214" t="s">
        <v>888</v>
      </c>
      <c r="C2733" s="161">
        <v>43</v>
      </c>
      <c r="D2733" s="216" t="s">
        <v>25</v>
      </c>
      <c r="E2733" s="163">
        <v>4521</v>
      </c>
      <c r="F2733" s="227" t="s">
        <v>827</v>
      </c>
      <c r="G2733" s="164"/>
      <c r="H2733" s="245">
        <v>5000</v>
      </c>
      <c r="I2733" s="245">
        <v>5000</v>
      </c>
      <c r="J2733" s="245">
        <v>5000</v>
      </c>
    </row>
    <row r="2734" spans="1:10" s="167" customFormat="1" x14ac:dyDescent="0.2">
      <c r="A2734" s="325">
        <v>51335</v>
      </c>
      <c r="B2734" s="329" t="s">
        <v>888</v>
      </c>
      <c r="C2734" s="154">
        <v>43</v>
      </c>
      <c r="D2734" s="155"/>
      <c r="E2734" s="156">
        <v>453</v>
      </c>
      <c r="F2734" s="226"/>
      <c r="G2734" s="157"/>
      <c r="H2734" s="243">
        <f t="shared" ref="H2734:J2734" si="1746">H2735</f>
        <v>5000</v>
      </c>
      <c r="I2734" s="243">
        <f t="shared" si="1746"/>
        <v>5000</v>
      </c>
      <c r="J2734" s="243">
        <f t="shared" si="1746"/>
        <v>5000</v>
      </c>
    </row>
    <row r="2735" spans="1:10" s="167" customFormat="1" x14ac:dyDescent="0.2">
      <c r="A2735" s="216">
        <v>51335</v>
      </c>
      <c r="B2735" s="214" t="s">
        <v>888</v>
      </c>
      <c r="C2735" s="161">
        <v>43</v>
      </c>
      <c r="D2735" s="216" t="s">
        <v>25</v>
      </c>
      <c r="E2735" s="163">
        <v>4531</v>
      </c>
      <c r="F2735" s="227" t="s">
        <v>145</v>
      </c>
      <c r="G2735" s="164"/>
      <c r="H2735" s="245">
        <v>5000</v>
      </c>
      <c r="I2735" s="245">
        <v>5000</v>
      </c>
      <c r="J2735" s="245">
        <v>5000</v>
      </c>
    </row>
    <row r="2736" spans="1:10" s="152" customFormat="1" x14ac:dyDescent="0.2">
      <c r="A2736" s="325">
        <v>51335</v>
      </c>
      <c r="B2736" s="329" t="s">
        <v>888</v>
      </c>
      <c r="C2736" s="154">
        <v>43</v>
      </c>
      <c r="D2736" s="155"/>
      <c r="E2736" s="156">
        <v>454</v>
      </c>
      <c r="F2736" s="226"/>
      <c r="G2736" s="157"/>
      <c r="H2736" s="243">
        <f t="shared" ref="H2736:J2736" si="1747">H2737</f>
        <v>1000</v>
      </c>
      <c r="I2736" s="243">
        <f t="shared" si="1747"/>
        <v>1000</v>
      </c>
      <c r="J2736" s="243">
        <f t="shared" si="1747"/>
        <v>1000</v>
      </c>
    </row>
    <row r="2737" spans="1:10" s="166" customFormat="1" ht="30" x14ac:dyDescent="0.2">
      <c r="A2737" s="216">
        <v>51335</v>
      </c>
      <c r="B2737" s="214" t="s">
        <v>888</v>
      </c>
      <c r="C2737" s="161">
        <v>43</v>
      </c>
      <c r="D2737" s="216" t="s">
        <v>25</v>
      </c>
      <c r="E2737" s="163">
        <v>4541</v>
      </c>
      <c r="F2737" s="227" t="s">
        <v>796</v>
      </c>
      <c r="G2737" s="164"/>
      <c r="H2737" s="245">
        <v>1000</v>
      </c>
      <c r="I2737" s="245">
        <v>1000</v>
      </c>
      <c r="J2737" s="245">
        <v>1000</v>
      </c>
    </row>
    <row r="2738" spans="1:10" s="152" customFormat="1" ht="67.5" x14ac:dyDescent="0.2">
      <c r="A2738" s="391">
        <v>51335</v>
      </c>
      <c r="B2738" s="297" t="s">
        <v>273</v>
      </c>
      <c r="C2738" s="297"/>
      <c r="D2738" s="297"/>
      <c r="E2738" s="298"/>
      <c r="F2738" s="300" t="s">
        <v>854</v>
      </c>
      <c r="G2738" s="301" t="s">
        <v>690</v>
      </c>
      <c r="H2738" s="302">
        <f>H2739+H2742</f>
        <v>6100000</v>
      </c>
      <c r="I2738" s="302">
        <f t="shared" ref="I2738:J2738" si="1748">I2739+I2742</f>
        <v>6100000</v>
      </c>
      <c r="J2738" s="302">
        <f t="shared" si="1748"/>
        <v>6100000</v>
      </c>
    </row>
    <row r="2739" spans="1:10" s="224" customFormat="1" x14ac:dyDescent="0.2">
      <c r="A2739" s="390">
        <v>51335</v>
      </c>
      <c r="B2739" s="303" t="s">
        <v>273</v>
      </c>
      <c r="C2739" s="286">
        <v>11</v>
      </c>
      <c r="D2739" s="286"/>
      <c r="E2739" s="287">
        <v>34</v>
      </c>
      <c r="F2739" s="288"/>
      <c r="G2739" s="289"/>
      <c r="H2739" s="290">
        <f>H2740</f>
        <v>250000</v>
      </c>
      <c r="I2739" s="290">
        <f t="shared" ref="I2739:J2739" si="1749">I2740</f>
        <v>250000</v>
      </c>
      <c r="J2739" s="290">
        <f t="shared" si="1749"/>
        <v>250000</v>
      </c>
    </row>
    <row r="2740" spans="1:10" s="224" customFormat="1" x14ac:dyDescent="0.2">
      <c r="A2740" s="325">
        <v>51335</v>
      </c>
      <c r="B2740" s="329" t="s">
        <v>273</v>
      </c>
      <c r="C2740" s="154">
        <v>11</v>
      </c>
      <c r="D2740" s="155"/>
      <c r="E2740" s="156">
        <v>342</v>
      </c>
      <c r="F2740" s="226"/>
      <c r="G2740" s="157"/>
      <c r="H2740" s="247">
        <f>H2741</f>
        <v>250000</v>
      </c>
      <c r="I2740" s="247">
        <f t="shared" ref="I2740:J2740" si="1750">I2741</f>
        <v>250000</v>
      </c>
      <c r="J2740" s="247">
        <f t="shared" si="1750"/>
        <v>250000</v>
      </c>
    </row>
    <row r="2741" spans="1:10" s="224" customFormat="1" ht="45" x14ac:dyDescent="0.2">
      <c r="A2741" s="216">
        <v>51335</v>
      </c>
      <c r="B2741" s="214" t="str">
        <f>B2740</f>
        <v>A810019</v>
      </c>
      <c r="C2741" s="218">
        <v>11</v>
      </c>
      <c r="D2741" s="216" t="s">
        <v>25</v>
      </c>
      <c r="E2741" s="220">
        <v>3421</v>
      </c>
      <c r="F2741" s="230" t="s">
        <v>781</v>
      </c>
      <c r="G2741" s="221"/>
      <c r="H2741" s="223">
        <v>250000</v>
      </c>
      <c r="I2741" s="245">
        <v>250000</v>
      </c>
      <c r="J2741" s="245">
        <v>250000</v>
      </c>
    </row>
    <row r="2742" spans="1:10" s="224" customFormat="1" x14ac:dyDescent="0.2">
      <c r="A2742" s="390">
        <v>51335</v>
      </c>
      <c r="B2742" s="303" t="s">
        <v>273</v>
      </c>
      <c r="C2742" s="286">
        <v>11</v>
      </c>
      <c r="D2742" s="286"/>
      <c r="E2742" s="287">
        <v>54</v>
      </c>
      <c r="F2742" s="288"/>
      <c r="G2742" s="289"/>
      <c r="H2742" s="290">
        <f>H2743</f>
        <v>5850000</v>
      </c>
      <c r="I2742" s="290">
        <f t="shared" ref="I2742:J2742" si="1751">I2743</f>
        <v>5850000</v>
      </c>
      <c r="J2742" s="290">
        <f t="shared" si="1751"/>
        <v>5850000</v>
      </c>
    </row>
    <row r="2743" spans="1:10" s="224" customFormat="1" x14ac:dyDescent="0.2">
      <c r="A2743" s="325">
        <v>51335</v>
      </c>
      <c r="B2743" s="329" t="s">
        <v>273</v>
      </c>
      <c r="C2743" s="238">
        <v>11</v>
      </c>
      <c r="D2743" s="216"/>
      <c r="E2743" s="240">
        <v>541</v>
      </c>
      <c r="F2743" s="230"/>
      <c r="G2743" s="221"/>
      <c r="H2743" s="247">
        <f>H2744</f>
        <v>5850000</v>
      </c>
      <c r="I2743" s="247">
        <f t="shared" ref="I2743:J2743" si="1752">I2744</f>
        <v>5850000</v>
      </c>
      <c r="J2743" s="247">
        <f t="shared" si="1752"/>
        <v>5850000</v>
      </c>
    </row>
    <row r="2744" spans="1:10" s="224" customFormat="1" ht="30" x14ac:dyDescent="0.2">
      <c r="A2744" s="216">
        <v>51335</v>
      </c>
      <c r="B2744" s="214" t="str">
        <f>B2742</f>
        <v>A810019</v>
      </c>
      <c r="C2744" s="218">
        <v>11</v>
      </c>
      <c r="D2744" s="216" t="s">
        <v>25</v>
      </c>
      <c r="E2744" s="220">
        <v>5413</v>
      </c>
      <c r="F2744" s="230" t="s">
        <v>780</v>
      </c>
      <c r="G2744" s="221"/>
      <c r="H2744" s="223">
        <v>5850000</v>
      </c>
      <c r="I2744" s="223">
        <v>5850000</v>
      </c>
      <c r="J2744" s="223">
        <v>5850000</v>
      </c>
    </row>
    <row r="2745" spans="1:10" s="224" customFormat="1" ht="67.5" x14ac:dyDescent="0.2">
      <c r="A2745" s="391">
        <v>51335</v>
      </c>
      <c r="B2745" s="297" t="s">
        <v>889</v>
      </c>
      <c r="C2745" s="297"/>
      <c r="D2745" s="297"/>
      <c r="E2745" s="298"/>
      <c r="F2745" s="300" t="s">
        <v>855</v>
      </c>
      <c r="G2745" s="301" t="s">
        <v>690</v>
      </c>
      <c r="H2745" s="302">
        <f t="shared" ref="H2745:J2747" si="1753">H2746</f>
        <v>1500000</v>
      </c>
      <c r="I2745" s="302">
        <f t="shared" si="1753"/>
        <v>3000000</v>
      </c>
      <c r="J2745" s="302">
        <f t="shared" si="1753"/>
        <v>5250000</v>
      </c>
    </row>
    <row r="2746" spans="1:10" s="224" customFormat="1" x14ac:dyDescent="0.2">
      <c r="A2746" s="390">
        <v>51335</v>
      </c>
      <c r="B2746" s="303" t="s">
        <v>889</v>
      </c>
      <c r="C2746" s="286">
        <v>11</v>
      </c>
      <c r="D2746" s="286"/>
      <c r="E2746" s="287">
        <v>34</v>
      </c>
      <c r="F2746" s="288"/>
      <c r="G2746" s="289"/>
      <c r="H2746" s="290">
        <f t="shared" si="1753"/>
        <v>1500000</v>
      </c>
      <c r="I2746" s="290">
        <f t="shared" si="1753"/>
        <v>3000000</v>
      </c>
      <c r="J2746" s="290">
        <f t="shared" si="1753"/>
        <v>5250000</v>
      </c>
    </row>
    <row r="2747" spans="1:10" s="224" customFormat="1" x14ac:dyDescent="0.2">
      <c r="A2747" s="325">
        <v>51335</v>
      </c>
      <c r="B2747" s="329" t="s">
        <v>889</v>
      </c>
      <c r="C2747" s="154">
        <v>11</v>
      </c>
      <c r="D2747" s="155"/>
      <c r="E2747" s="156">
        <v>342</v>
      </c>
      <c r="F2747" s="226"/>
      <c r="G2747" s="157"/>
      <c r="H2747" s="247">
        <f t="shared" si="1753"/>
        <v>1500000</v>
      </c>
      <c r="I2747" s="247">
        <f t="shared" si="1753"/>
        <v>3000000</v>
      </c>
      <c r="J2747" s="247">
        <f t="shared" si="1753"/>
        <v>5250000</v>
      </c>
    </row>
    <row r="2748" spans="1:10" s="224" customFormat="1" ht="45" x14ac:dyDescent="0.2">
      <c r="A2748" s="216">
        <v>51335</v>
      </c>
      <c r="B2748" s="214" t="s">
        <v>889</v>
      </c>
      <c r="C2748" s="218">
        <v>11</v>
      </c>
      <c r="D2748" s="216" t="s">
        <v>25</v>
      </c>
      <c r="E2748" s="220">
        <v>3422</v>
      </c>
      <c r="F2748" s="230" t="s">
        <v>856</v>
      </c>
      <c r="G2748" s="221"/>
      <c r="H2748" s="223">
        <v>1500000</v>
      </c>
      <c r="I2748" s="223">
        <v>3000000</v>
      </c>
      <c r="J2748" s="223">
        <v>5250000</v>
      </c>
    </row>
    <row r="2749" spans="1:10" s="224" customFormat="1" ht="67.5" x14ac:dyDescent="0.2">
      <c r="A2749" s="391">
        <v>51335</v>
      </c>
      <c r="B2749" s="297" t="s">
        <v>890</v>
      </c>
      <c r="C2749" s="297"/>
      <c r="D2749" s="297"/>
      <c r="E2749" s="298"/>
      <c r="F2749" s="300" t="s">
        <v>921</v>
      </c>
      <c r="G2749" s="301" t="s">
        <v>690</v>
      </c>
      <c r="H2749" s="302">
        <f t="shared" ref="H2749:J2749" si="1754">H2753+H2756+H2765+H2773+H2781+H2750+H2762+H2770+H2778</f>
        <v>80602000</v>
      </c>
      <c r="I2749" s="302">
        <f t="shared" si="1754"/>
        <v>85000000</v>
      </c>
      <c r="J2749" s="302">
        <f t="shared" si="1754"/>
        <v>115000000</v>
      </c>
    </row>
    <row r="2750" spans="1:10" s="224" customFormat="1" x14ac:dyDescent="0.2">
      <c r="A2750" s="390">
        <v>51335</v>
      </c>
      <c r="B2750" s="303" t="s">
        <v>890</v>
      </c>
      <c r="C2750" s="286">
        <v>11</v>
      </c>
      <c r="D2750" s="286"/>
      <c r="E2750" s="287">
        <v>32</v>
      </c>
      <c r="F2750" s="288"/>
      <c r="G2750" s="289"/>
      <c r="H2750" s="290">
        <f>H2751</f>
        <v>140000</v>
      </c>
      <c r="I2750" s="290">
        <f t="shared" ref="I2750:J2751" si="1755">I2751</f>
        <v>211000</v>
      </c>
      <c r="J2750" s="290">
        <f t="shared" si="1755"/>
        <v>0</v>
      </c>
    </row>
    <row r="2751" spans="1:10" s="224" customFormat="1" x14ac:dyDescent="0.2">
      <c r="A2751" s="325">
        <v>51335</v>
      </c>
      <c r="B2751" s="329" t="s">
        <v>890</v>
      </c>
      <c r="C2751" s="238">
        <v>11</v>
      </c>
      <c r="D2751" s="216"/>
      <c r="E2751" s="240">
        <v>323</v>
      </c>
      <c r="F2751" s="241"/>
      <c r="G2751" s="242"/>
      <c r="H2751" s="243">
        <f>H2752</f>
        <v>140000</v>
      </c>
      <c r="I2751" s="243">
        <f t="shared" si="1755"/>
        <v>211000</v>
      </c>
      <c r="J2751" s="243">
        <f t="shared" si="1755"/>
        <v>0</v>
      </c>
    </row>
    <row r="2752" spans="1:10" s="224" customFormat="1" ht="15" x14ac:dyDescent="0.2">
      <c r="A2752" s="216">
        <f>A2751</f>
        <v>51335</v>
      </c>
      <c r="B2752" s="214" t="s">
        <v>890</v>
      </c>
      <c r="C2752" s="218">
        <v>11</v>
      </c>
      <c r="D2752" s="216" t="s">
        <v>25</v>
      </c>
      <c r="E2752" s="220">
        <v>3237</v>
      </c>
      <c r="F2752" s="230" t="s">
        <v>36</v>
      </c>
      <c r="G2752" s="221"/>
      <c r="H2752" s="223">
        <v>140000</v>
      </c>
      <c r="I2752" s="223">
        <v>211000</v>
      </c>
      <c r="J2752" s="223">
        <v>0</v>
      </c>
    </row>
    <row r="2753" spans="1:10" s="224" customFormat="1" x14ac:dyDescent="0.2">
      <c r="A2753" s="390">
        <v>51335</v>
      </c>
      <c r="B2753" s="303" t="s">
        <v>890</v>
      </c>
      <c r="C2753" s="286">
        <v>11</v>
      </c>
      <c r="D2753" s="286"/>
      <c r="E2753" s="287">
        <v>41</v>
      </c>
      <c r="F2753" s="288"/>
      <c r="G2753" s="289"/>
      <c r="H2753" s="290">
        <f>H2754</f>
        <v>2000000</v>
      </c>
      <c r="I2753" s="290">
        <f t="shared" ref="I2753:J2753" si="1756">I2754</f>
        <v>0</v>
      </c>
      <c r="J2753" s="290">
        <f t="shared" si="1756"/>
        <v>0</v>
      </c>
    </row>
    <row r="2754" spans="1:10" s="224" customFormat="1" x14ac:dyDescent="0.2">
      <c r="A2754" s="325">
        <v>51335</v>
      </c>
      <c r="B2754" s="329" t="s">
        <v>890</v>
      </c>
      <c r="C2754" s="238">
        <v>11</v>
      </c>
      <c r="D2754" s="216"/>
      <c r="E2754" s="240">
        <v>411</v>
      </c>
      <c r="F2754" s="241"/>
      <c r="G2754" s="242"/>
      <c r="H2754" s="243">
        <f>H2755</f>
        <v>2000000</v>
      </c>
      <c r="I2754" s="243">
        <f t="shared" ref="I2754:J2754" si="1757">I2755</f>
        <v>0</v>
      </c>
      <c r="J2754" s="243">
        <f t="shared" si="1757"/>
        <v>0</v>
      </c>
    </row>
    <row r="2755" spans="1:10" s="224" customFormat="1" ht="15" x14ac:dyDescent="0.2">
      <c r="A2755" s="216">
        <f>A2754</f>
        <v>51335</v>
      </c>
      <c r="B2755" s="214" t="s">
        <v>890</v>
      </c>
      <c r="C2755" s="218">
        <v>11</v>
      </c>
      <c r="D2755" s="216" t="s">
        <v>25</v>
      </c>
      <c r="E2755" s="220">
        <v>4111</v>
      </c>
      <c r="F2755" s="230" t="s">
        <v>401</v>
      </c>
      <c r="G2755" s="221"/>
      <c r="H2755" s="223">
        <v>2000000</v>
      </c>
      <c r="I2755" s="223">
        <v>0</v>
      </c>
      <c r="J2755" s="223">
        <v>0</v>
      </c>
    </row>
    <row r="2756" spans="1:10" s="224" customFormat="1" x14ac:dyDescent="0.2">
      <c r="A2756" s="390">
        <v>51335</v>
      </c>
      <c r="B2756" s="303" t="s">
        <v>890</v>
      </c>
      <c r="C2756" s="286">
        <v>11</v>
      </c>
      <c r="D2756" s="286"/>
      <c r="E2756" s="287">
        <v>42</v>
      </c>
      <c r="F2756" s="288"/>
      <c r="G2756" s="289"/>
      <c r="H2756" s="290">
        <f>H2757+H2760</f>
        <v>16610000</v>
      </c>
      <c r="I2756" s="290">
        <f t="shared" ref="I2756:J2756" si="1758">I2757+I2760</f>
        <v>28789000</v>
      </c>
      <c r="J2756" s="290">
        <f t="shared" si="1758"/>
        <v>49722000</v>
      </c>
    </row>
    <row r="2757" spans="1:10" s="224" customFormat="1" x14ac:dyDescent="0.2">
      <c r="A2757" s="325">
        <v>51335</v>
      </c>
      <c r="B2757" s="329" t="s">
        <v>890</v>
      </c>
      <c r="C2757" s="238">
        <v>11</v>
      </c>
      <c r="D2757" s="216"/>
      <c r="E2757" s="240">
        <v>421</v>
      </c>
      <c r="F2757" s="241"/>
      <c r="G2757" s="242"/>
      <c r="H2757" s="243">
        <f>H2759+H2758</f>
        <v>16110000</v>
      </c>
      <c r="I2757" s="243">
        <f t="shared" ref="I2757:J2757" si="1759">I2759+I2758</f>
        <v>27589000</v>
      </c>
      <c r="J2757" s="243">
        <f t="shared" si="1759"/>
        <v>49722000</v>
      </c>
    </row>
    <row r="2758" spans="1:10" s="224" customFormat="1" x14ac:dyDescent="0.2">
      <c r="A2758" s="325">
        <v>51335</v>
      </c>
      <c r="B2758" s="329" t="s">
        <v>890</v>
      </c>
      <c r="C2758" s="238">
        <v>11</v>
      </c>
      <c r="D2758" s="216" t="s">
        <v>25</v>
      </c>
      <c r="E2758" s="220">
        <v>4213</v>
      </c>
      <c r="F2758" s="230" t="s">
        <v>804</v>
      </c>
      <c r="G2758" s="242"/>
      <c r="H2758" s="223">
        <v>360000</v>
      </c>
      <c r="I2758" s="223">
        <v>542000</v>
      </c>
      <c r="J2758" s="223">
        <v>0</v>
      </c>
    </row>
    <row r="2759" spans="1:10" s="224" customFormat="1" ht="15" x14ac:dyDescent="0.2">
      <c r="A2759" s="216">
        <v>51335</v>
      </c>
      <c r="B2759" s="214" t="s">
        <v>890</v>
      </c>
      <c r="C2759" s="218">
        <v>11</v>
      </c>
      <c r="D2759" s="216" t="s">
        <v>25</v>
      </c>
      <c r="E2759" s="220">
        <v>4214</v>
      </c>
      <c r="F2759" s="230" t="s">
        <v>154</v>
      </c>
      <c r="G2759" s="221"/>
      <c r="H2759" s="223">
        <v>15750000</v>
      </c>
      <c r="I2759" s="223">
        <v>27047000</v>
      </c>
      <c r="J2759" s="223">
        <v>49722000</v>
      </c>
    </row>
    <row r="2760" spans="1:10" s="224" customFormat="1" x14ac:dyDescent="0.2">
      <c r="A2760" s="325">
        <v>51335</v>
      </c>
      <c r="B2760" s="329" t="s">
        <v>890</v>
      </c>
      <c r="C2760" s="238">
        <v>11</v>
      </c>
      <c r="D2760" s="216"/>
      <c r="E2760" s="240">
        <v>422</v>
      </c>
      <c r="F2760" s="241"/>
      <c r="G2760" s="221"/>
      <c r="H2760" s="243">
        <f>H2761</f>
        <v>500000</v>
      </c>
      <c r="I2760" s="243">
        <f t="shared" ref="I2760:J2760" si="1760">I2761</f>
        <v>1200000</v>
      </c>
      <c r="J2760" s="243">
        <f t="shared" si="1760"/>
        <v>0</v>
      </c>
    </row>
    <row r="2761" spans="1:10" s="224" customFormat="1" ht="15" x14ac:dyDescent="0.2">
      <c r="A2761" s="216">
        <v>51335</v>
      </c>
      <c r="B2761" s="214" t="s">
        <v>890</v>
      </c>
      <c r="C2761" s="218">
        <v>11</v>
      </c>
      <c r="D2761" s="216" t="s">
        <v>25</v>
      </c>
      <c r="E2761" s="220">
        <v>4227</v>
      </c>
      <c r="F2761" s="230" t="s">
        <v>792</v>
      </c>
      <c r="G2761" s="221"/>
      <c r="H2761" s="223">
        <v>500000</v>
      </c>
      <c r="I2761" s="223">
        <v>1200000</v>
      </c>
      <c r="J2761" s="223">
        <v>0</v>
      </c>
    </row>
    <row r="2762" spans="1:10" s="224" customFormat="1" x14ac:dyDescent="0.2">
      <c r="A2762" s="390">
        <v>51335</v>
      </c>
      <c r="B2762" s="303" t="s">
        <v>890</v>
      </c>
      <c r="C2762" s="286">
        <v>12</v>
      </c>
      <c r="D2762" s="286"/>
      <c r="E2762" s="287">
        <v>32</v>
      </c>
      <c r="F2762" s="288"/>
      <c r="G2762" s="289"/>
      <c r="H2762" s="290">
        <f>H2763</f>
        <v>107000</v>
      </c>
      <c r="I2762" s="290">
        <f t="shared" ref="I2762:J2763" si="1761">I2763</f>
        <v>162000</v>
      </c>
      <c r="J2762" s="290">
        <f t="shared" si="1761"/>
        <v>0</v>
      </c>
    </row>
    <row r="2763" spans="1:10" s="224" customFormat="1" x14ac:dyDescent="0.2">
      <c r="A2763" s="325">
        <v>51335</v>
      </c>
      <c r="B2763" s="329" t="s">
        <v>890</v>
      </c>
      <c r="C2763" s="238">
        <v>12</v>
      </c>
      <c r="D2763" s="216"/>
      <c r="E2763" s="240">
        <v>323</v>
      </c>
      <c r="F2763" s="241"/>
      <c r="G2763" s="242"/>
      <c r="H2763" s="243">
        <f>H2764</f>
        <v>107000</v>
      </c>
      <c r="I2763" s="243">
        <f t="shared" si="1761"/>
        <v>162000</v>
      </c>
      <c r="J2763" s="243">
        <f t="shared" si="1761"/>
        <v>0</v>
      </c>
    </row>
    <row r="2764" spans="1:10" s="224" customFormat="1" ht="15" x14ac:dyDescent="0.2">
      <c r="A2764" s="216">
        <f>A2763</f>
        <v>51335</v>
      </c>
      <c r="B2764" s="214" t="s">
        <v>890</v>
      </c>
      <c r="C2764" s="218">
        <v>12</v>
      </c>
      <c r="D2764" s="216" t="s">
        <v>25</v>
      </c>
      <c r="E2764" s="220">
        <v>3237</v>
      </c>
      <c r="F2764" s="230" t="s">
        <v>36</v>
      </c>
      <c r="G2764" s="221"/>
      <c r="H2764" s="223">
        <v>107000</v>
      </c>
      <c r="I2764" s="223">
        <v>162000</v>
      </c>
      <c r="J2764" s="223">
        <v>0</v>
      </c>
    </row>
    <row r="2765" spans="1:10" s="224" customFormat="1" x14ac:dyDescent="0.2">
      <c r="A2765" s="390">
        <v>51335</v>
      </c>
      <c r="B2765" s="303" t="s">
        <v>890</v>
      </c>
      <c r="C2765" s="286">
        <v>12</v>
      </c>
      <c r="D2765" s="286"/>
      <c r="E2765" s="287">
        <v>42</v>
      </c>
      <c r="F2765" s="288"/>
      <c r="G2765" s="289"/>
      <c r="H2765" s="290">
        <f>H2766+H2768</f>
        <v>1825000</v>
      </c>
      <c r="I2765" s="290">
        <f t="shared" ref="I2765:J2765" si="1762">I2766+I2768</f>
        <v>2736000</v>
      </c>
      <c r="J2765" s="290">
        <f t="shared" si="1762"/>
        <v>0</v>
      </c>
    </row>
    <row r="2766" spans="1:10" s="224" customFormat="1" x14ac:dyDescent="0.2">
      <c r="A2766" s="325">
        <v>51335</v>
      </c>
      <c r="B2766" s="329" t="s">
        <v>890</v>
      </c>
      <c r="C2766" s="238">
        <v>12</v>
      </c>
      <c r="D2766" s="216"/>
      <c r="E2766" s="240">
        <v>421</v>
      </c>
      <c r="F2766" s="241"/>
      <c r="G2766" s="242"/>
      <c r="H2766" s="243">
        <f>H2767</f>
        <v>1816000</v>
      </c>
      <c r="I2766" s="243">
        <f t="shared" ref="I2766:J2766" si="1763">I2767</f>
        <v>2722000</v>
      </c>
      <c r="J2766" s="243">
        <f t="shared" si="1763"/>
        <v>0</v>
      </c>
    </row>
    <row r="2767" spans="1:10" s="224" customFormat="1" ht="15" x14ac:dyDescent="0.2">
      <c r="A2767" s="216">
        <v>51335</v>
      </c>
      <c r="B2767" s="214" t="s">
        <v>890</v>
      </c>
      <c r="C2767" s="218">
        <v>12</v>
      </c>
      <c r="D2767" s="216" t="s">
        <v>25</v>
      </c>
      <c r="E2767" s="220">
        <v>4214</v>
      </c>
      <c r="F2767" s="230" t="s">
        <v>154</v>
      </c>
      <c r="G2767" s="221"/>
      <c r="H2767" s="223">
        <v>1816000</v>
      </c>
      <c r="I2767" s="223">
        <v>2722000</v>
      </c>
      <c r="J2767" s="223">
        <v>0</v>
      </c>
    </row>
    <row r="2768" spans="1:10" s="152" customFormat="1" x14ac:dyDescent="0.2">
      <c r="A2768" s="325">
        <v>51335</v>
      </c>
      <c r="B2768" s="329" t="s">
        <v>890</v>
      </c>
      <c r="C2768" s="238">
        <v>12</v>
      </c>
      <c r="D2768" s="216"/>
      <c r="E2768" s="240">
        <v>422</v>
      </c>
      <c r="F2768" s="241"/>
      <c r="G2768" s="221"/>
      <c r="H2768" s="243">
        <f>H2769</f>
        <v>9000</v>
      </c>
      <c r="I2768" s="243">
        <f t="shared" ref="I2768" si="1764">I2769</f>
        <v>14000</v>
      </c>
      <c r="J2768" s="243">
        <f t="shared" ref="J2768" si="1765">J2769</f>
        <v>0</v>
      </c>
    </row>
    <row r="2769" spans="1:10" s="166" customFormat="1" ht="15" x14ac:dyDescent="0.2">
      <c r="A2769" s="216">
        <v>51335</v>
      </c>
      <c r="B2769" s="214" t="s">
        <v>890</v>
      </c>
      <c r="C2769" s="218">
        <v>12</v>
      </c>
      <c r="D2769" s="216" t="s">
        <v>25</v>
      </c>
      <c r="E2769" s="220">
        <v>4227</v>
      </c>
      <c r="F2769" s="230" t="s">
        <v>792</v>
      </c>
      <c r="G2769" s="221"/>
      <c r="H2769" s="223">
        <v>9000</v>
      </c>
      <c r="I2769" s="223">
        <v>14000</v>
      </c>
      <c r="J2769" s="223">
        <v>0</v>
      </c>
    </row>
    <row r="2770" spans="1:10" s="152" customFormat="1" x14ac:dyDescent="0.2">
      <c r="A2770" s="390">
        <v>51335</v>
      </c>
      <c r="B2770" s="303" t="s">
        <v>890</v>
      </c>
      <c r="C2770" s="286">
        <v>562</v>
      </c>
      <c r="D2770" s="286"/>
      <c r="E2770" s="287">
        <v>32</v>
      </c>
      <c r="F2770" s="288"/>
      <c r="G2770" s="289"/>
      <c r="H2770" s="290">
        <f>H2771</f>
        <v>610000</v>
      </c>
      <c r="I2770" s="290">
        <f t="shared" ref="I2770:J2771" si="1766">I2771</f>
        <v>917000</v>
      </c>
      <c r="J2770" s="290">
        <f t="shared" si="1766"/>
        <v>0</v>
      </c>
    </row>
    <row r="2771" spans="1:10" x14ac:dyDescent="0.2">
      <c r="A2771" s="325">
        <v>51335</v>
      </c>
      <c r="B2771" s="329" t="s">
        <v>890</v>
      </c>
      <c r="C2771" s="238">
        <v>562</v>
      </c>
      <c r="E2771" s="240">
        <v>323</v>
      </c>
      <c r="F2771" s="241"/>
      <c r="G2771" s="242"/>
      <c r="H2771" s="243">
        <f>H2772</f>
        <v>610000</v>
      </c>
      <c r="I2771" s="243">
        <f t="shared" si="1766"/>
        <v>917000</v>
      </c>
      <c r="J2771" s="243">
        <f t="shared" si="1766"/>
        <v>0</v>
      </c>
    </row>
    <row r="2772" spans="1:10" s="152" customFormat="1" x14ac:dyDescent="0.2">
      <c r="A2772" s="216">
        <v>51335</v>
      </c>
      <c r="B2772" s="214" t="s">
        <v>890</v>
      </c>
      <c r="C2772" s="218">
        <v>562</v>
      </c>
      <c r="D2772" s="216" t="s">
        <v>25</v>
      </c>
      <c r="E2772" s="220">
        <v>3237</v>
      </c>
      <c r="F2772" s="230" t="s">
        <v>36</v>
      </c>
      <c r="G2772" s="221"/>
      <c r="H2772" s="223">
        <v>610000</v>
      </c>
      <c r="I2772" s="223">
        <v>917000</v>
      </c>
      <c r="J2772" s="223">
        <v>0</v>
      </c>
    </row>
    <row r="2773" spans="1:10" x14ac:dyDescent="0.2">
      <c r="A2773" s="390">
        <v>51335</v>
      </c>
      <c r="B2773" s="303" t="s">
        <v>890</v>
      </c>
      <c r="C2773" s="286">
        <v>562</v>
      </c>
      <c r="D2773" s="286"/>
      <c r="E2773" s="287">
        <v>42</v>
      </c>
      <c r="F2773" s="288"/>
      <c r="G2773" s="289"/>
      <c r="H2773" s="290">
        <f>H2774+H2776</f>
        <v>10310000</v>
      </c>
      <c r="I2773" s="290">
        <f t="shared" ref="I2773:J2773" si="1767">I2774+I2776</f>
        <v>15463000</v>
      </c>
      <c r="J2773" s="290">
        <f t="shared" si="1767"/>
        <v>0</v>
      </c>
    </row>
    <row r="2774" spans="1:10" s="166" customFormat="1" x14ac:dyDescent="0.2">
      <c r="A2774" s="325">
        <v>51335</v>
      </c>
      <c r="B2774" s="329" t="s">
        <v>890</v>
      </c>
      <c r="C2774" s="238">
        <v>562</v>
      </c>
      <c r="D2774" s="216"/>
      <c r="E2774" s="240">
        <v>421</v>
      </c>
      <c r="F2774" s="241"/>
      <c r="G2774" s="242"/>
      <c r="H2774" s="243">
        <f>H2775</f>
        <v>10259000</v>
      </c>
      <c r="I2774" s="243">
        <f t="shared" ref="I2774:J2776" si="1768">I2775</f>
        <v>15385000</v>
      </c>
      <c r="J2774" s="243">
        <f t="shared" si="1768"/>
        <v>0</v>
      </c>
    </row>
    <row r="2775" spans="1:10" s="152" customFormat="1" x14ac:dyDescent="0.2">
      <c r="A2775" s="216">
        <v>51335</v>
      </c>
      <c r="B2775" s="214" t="s">
        <v>890</v>
      </c>
      <c r="C2775" s="218">
        <v>562</v>
      </c>
      <c r="D2775" s="216" t="s">
        <v>25</v>
      </c>
      <c r="E2775" s="220">
        <v>4214</v>
      </c>
      <c r="F2775" s="230" t="s">
        <v>154</v>
      </c>
      <c r="G2775" s="221"/>
      <c r="H2775" s="223">
        <v>10259000</v>
      </c>
      <c r="I2775" s="223">
        <v>15385000</v>
      </c>
      <c r="J2775" s="223">
        <v>0</v>
      </c>
    </row>
    <row r="2776" spans="1:10" s="224" customFormat="1" x14ac:dyDescent="0.2">
      <c r="A2776" s="325">
        <v>51335</v>
      </c>
      <c r="B2776" s="329" t="s">
        <v>890</v>
      </c>
      <c r="C2776" s="238">
        <v>562</v>
      </c>
      <c r="D2776" s="216"/>
      <c r="E2776" s="240">
        <v>422</v>
      </c>
      <c r="F2776" s="241"/>
      <c r="G2776" s="242"/>
      <c r="H2776" s="243">
        <f>H2777</f>
        <v>51000</v>
      </c>
      <c r="I2776" s="243">
        <f t="shared" si="1768"/>
        <v>78000</v>
      </c>
      <c r="J2776" s="243">
        <f t="shared" si="1768"/>
        <v>0</v>
      </c>
    </row>
    <row r="2777" spans="1:10" s="167" customFormat="1" x14ac:dyDescent="0.2">
      <c r="A2777" s="216">
        <v>51335</v>
      </c>
      <c r="B2777" s="214" t="s">
        <v>890</v>
      </c>
      <c r="C2777" s="218">
        <v>562</v>
      </c>
      <c r="D2777" s="216" t="s">
        <v>25</v>
      </c>
      <c r="E2777" s="220">
        <v>4227</v>
      </c>
      <c r="F2777" s="230" t="s">
        <v>792</v>
      </c>
      <c r="G2777" s="221"/>
      <c r="H2777" s="223">
        <v>51000</v>
      </c>
      <c r="I2777" s="223">
        <v>78000</v>
      </c>
      <c r="J2777" s="223">
        <v>0</v>
      </c>
    </row>
    <row r="2778" spans="1:10" s="224" customFormat="1" x14ac:dyDescent="0.2">
      <c r="A2778" s="390">
        <v>51335</v>
      </c>
      <c r="B2778" s="303" t="s">
        <v>890</v>
      </c>
      <c r="C2778" s="286">
        <v>81</v>
      </c>
      <c r="D2778" s="286"/>
      <c r="E2778" s="287">
        <v>32</v>
      </c>
      <c r="F2778" s="288"/>
      <c r="G2778" s="289"/>
      <c r="H2778" s="290">
        <f>H2779</f>
        <v>795000</v>
      </c>
      <c r="I2778" s="290">
        <f t="shared" ref="I2778:J2779" si="1769">I2779</f>
        <v>1194000</v>
      </c>
      <c r="J2778" s="290">
        <f t="shared" si="1769"/>
        <v>0</v>
      </c>
    </row>
    <row r="2779" spans="1:10" s="167" customFormat="1" x14ac:dyDescent="0.2">
      <c r="A2779" s="325">
        <v>51335</v>
      </c>
      <c r="B2779" s="329" t="s">
        <v>890</v>
      </c>
      <c r="C2779" s="238">
        <v>81</v>
      </c>
      <c r="D2779" s="216"/>
      <c r="E2779" s="240">
        <v>323</v>
      </c>
      <c r="F2779" s="241"/>
      <c r="G2779" s="242"/>
      <c r="H2779" s="243">
        <f>H2780</f>
        <v>795000</v>
      </c>
      <c r="I2779" s="243">
        <f t="shared" si="1769"/>
        <v>1194000</v>
      </c>
      <c r="J2779" s="243">
        <f t="shared" si="1769"/>
        <v>0</v>
      </c>
    </row>
    <row r="2780" spans="1:10" s="224" customFormat="1" ht="15" x14ac:dyDescent="0.2">
      <c r="A2780" s="216">
        <f>A2779</f>
        <v>51335</v>
      </c>
      <c r="B2780" s="214" t="s">
        <v>890</v>
      </c>
      <c r="C2780" s="218">
        <v>81</v>
      </c>
      <c r="D2780" s="216" t="s">
        <v>25</v>
      </c>
      <c r="E2780" s="220">
        <v>3237</v>
      </c>
      <c r="F2780" s="230" t="s">
        <v>36</v>
      </c>
      <c r="G2780" s="221"/>
      <c r="H2780" s="223">
        <v>795000</v>
      </c>
      <c r="I2780" s="223">
        <v>1194000</v>
      </c>
      <c r="J2780" s="223">
        <v>0</v>
      </c>
    </row>
    <row r="2781" spans="1:10" s="166" customFormat="1" x14ac:dyDescent="0.2">
      <c r="A2781" s="390">
        <v>51335</v>
      </c>
      <c r="B2781" s="303" t="s">
        <v>890</v>
      </c>
      <c r="C2781" s="286">
        <v>81</v>
      </c>
      <c r="D2781" s="286"/>
      <c r="E2781" s="287">
        <v>42</v>
      </c>
      <c r="F2781" s="288"/>
      <c r="G2781" s="289"/>
      <c r="H2781" s="290">
        <f t="shared" ref="H2781:J2781" si="1770">H2782+H2785</f>
        <v>48205000</v>
      </c>
      <c r="I2781" s="290">
        <f t="shared" si="1770"/>
        <v>35528000</v>
      </c>
      <c r="J2781" s="290">
        <f t="shared" si="1770"/>
        <v>65278000</v>
      </c>
    </row>
    <row r="2782" spans="1:10" s="152" customFormat="1" x14ac:dyDescent="0.2">
      <c r="A2782" s="325">
        <v>51335</v>
      </c>
      <c r="B2782" s="329" t="s">
        <v>890</v>
      </c>
      <c r="C2782" s="238">
        <v>81</v>
      </c>
      <c r="D2782" s="216"/>
      <c r="E2782" s="240">
        <v>421</v>
      </c>
      <c r="F2782" s="241"/>
      <c r="G2782" s="242"/>
      <c r="H2782" s="243">
        <f>H2784+H2783</f>
        <v>46205000</v>
      </c>
      <c r="I2782" s="243">
        <f t="shared" ref="I2782:J2782" si="1771">I2784+I2783</f>
        <v>32395000</v>
      </c>
      <c r="J2782" s="243">
        <f t="shared" si="1771"/>
        <v>65278000</v>
      </c>
    </row>
    <row r="2783" spans="1:10" ht="15" x14ac:dyDescent="0.2">
      <c r="A2783" s="216">
        <v>51335</v>
      </c>
      <c r="B2783" s="214" t="s">
        <v>890</v>
      </c>
      <c r="C2783" s="218">
        <v>81</v>
      </c>
      <c r="D2783" s="216" t="s">
        <v>25</v>
      </c>
      <c r="E2783" s="220">
        <v>4213</v>
      </c>
      <c r="F2783" s="230" t="s">
        <v>804</v>
      </c>
      <c r="G2783" s="221"/>
      <c r="H2783" s="223">
        <v>1400000</v>
      </c>
      <c r="I2783" s="223">
        <v>2207000</v>
      </c>
      <c r="J2783" s="223">
        <v>0</v>
      </c>
    </row>
    <row r="2784" spans="1:10" s="152" customFormat="1" x14ac:dyDescent="0.2">
      <c r="A2784" s="216">
        <v>51335</v>
      </c>
      <c r="B2784" s="214" t="s">
        <v>890</v>
      </c>
      <c r="C2784" s="218">
        <v>81</v>
      </c>
      <c r="D2784" s="216" t="s">
        <v>25</v>
      </c>
      <c r="E2784" s="220">
        <v>4214</v>
      </c>
      <c r="F2784" s="230" t="s">
        <v>154</v>
      </c>
      <c r="G2784" s="221"/>
      <c r="H2784" s="223">
        <v>44805000</v>
      </c>
      <c r="I2784" s="223">
        <v>30188000</v>
      </c>
      <c r="J2784" s="223">
        <v>65278000</v>
      </c>
    </row>
    <row r="2785" spans="1:10" x14ac:dyDescent="0.2">
      <c r="A2785" s="325">
        <v>51335</v>
      </c>
      <c r="B2785" s="329" t="s">
        <v>890</v>
      </c>
      <c r="C2785" s="238">
        <v>81</v>
      </c>
      <c r="E2785" s="240">
        <v>422</v>
      </c>
      <c r="F2785" s="241"/>
      <c r="G2785" s="221"/>
      <c r="H2785" s="243">
        <f>H2786</f>
        <v>2000000</v>
      </c>
      <c r="I2785" s="243">
        <f t="shared" ref="I2785:J2785" si="1772">I2786</f>
        <v>3133000</v>
      </c>
      <c r="J2785" s="243">
        <f t="shared" si="1772"/>
        <v>0</v>
      </c>
    </row>
    <row r="2786" spans="1:10" s="166" customFormat="1" ht="15" x14ac:dyDescent="0.2">
      <c r="A2786" s="216">
        <v>51335</v>
      </c>
      <c r="B2786" s="214" t="s">
        <v>890</v>
      </c>
      <c r="C2786" s="218">
        <v>81</v>
      </c>
      <c r="D2786" s="216" t="s">
        <v>25</v>
      </c>
      <c r="E2786" s="220">
        <v>4227</v>
      </c>
      <c r="F2786" s="230" t="s">
        <v>792</v>
      </c>
      <c r="G2786" s="221"/>
      <c r="H2786" s="223">
        <v>2000000</v>
      </c>
      <c r="I2786" s="223">
        <v>3133000</v>
      </c>
      <c r="J2786" s="223">
        <v>0</v>
      </c>
    </row>
    <row r="2787" spans="1:10" s="152" customFormat="1" ht="67.5" x14ac:dyDescent="0.2">
      <c r="A2787" s="391">
        <v>51335</v>
      </c>
      <c r="B2787" s="297" t="s">
        <v>891</v>
      </c>
      <c r="C2787" s="297"/>
      <c r="D2787" s="297"/>
      <c r="E2787" s="298"/>
      <c r="F2787" s="300" t="s">
        <v>857</v>
      </c>
      <c r="G2787" s="301" t="s">
        <v>690</v>
      </c>
      <c r="H2787" s="302">
        <f>H2788+H2793+H2800+H2805</f>
        <v>1342000</v>
      </c>
      <c r="I2787" s="302">
        <f t="shared" ref="I2787:J2787" si="1773">I2788+I2793+I2800+I2805</f>
        <v>0</v>
      </c>
      <c r="J2787" s="302">
        <f t="shared" si="1773"/>
        <v>0</v>
      </c>
    </row>
    <row r="2788" spans="1:10" s="224" customFormat="1" x14ac:dyDescent="0.2">
      <c r="A2788" s="390">
        <v>51335</v>
      </c>
      <c r="B2788" s="303" t="s">
        <v>891</v>
      </c>
      <c r="C2788" s="286">
        <v>43</v>
      </c>
      <c r="D2788" s="286"/>
      <c r="E2788" s="287">
        <v>31</v>
      </c>
      <c r="F2788" s="288"/>
      <c r="G2788" s="289"/>
      <c r="H2788" s="290">
        <f>H2789+H2791</f>
        <v>135000</v>
      </c>
      <c r="I2788" s="290">
        <f t="shared" ref="I2788:J2788" si="1774">I2789+I2791</f>
        <v>0</v>
      </c>
      <c r="J2788" s="290">
        <f t="shared" si="1774"/>
        <v>0</v>
      </c>
    </row>
    <row r="2789" spans="1:10" s="167" customFormat="1" x14ac:dyDescent="0.2">
      <c r="A2789" s="325">
        <v>51335</v>
      </c>
      <c r="B2789" s="329" t="s">
        <v>891</v>
      </c>
      <c r="C2789" s="330">
        <v>43</v>
      </c>
      <c r="D2789" s="325"/>
      <c r="E2789" s="187">
        <v>311</v>
      </c>
      <c r="F2789" s="231"/>
      <c r="G2789" s="331"/>
      <c r="H2789" s="200">
        <f>H2790</f>
        <v>116000</v>
      </c>
      <c r="I2789" s="200">
        <f t="shared" ref="I2789:J2791" si="1775">I2790</f>
        <v>0</v>
      </c>
      <c r="J2789" s="200">
        <f t="shared" si="1775"/>
        <v>0</v>
      </c>
    </row>
    <row r="2790" spans="1:10" s="224" customFormat="1" ht="15" x14ac:dyDescent="0.2">
      <c r="A2790" s="216">
        <v>51335</v>
      </c>
      <c r="B2790" s="214" t="s">
        <v>891</v>
      </c>
      <c r="C2790" s="215">
        <v>43</v>
      </c>
      <c r="D2790" s="216" t="s">
        <v>25</v>
      </c>
      <c r="E2790" s="188">
        <v>3111</v>
      </c>
      <c r="F2790" s="229" t="s">
        <v>19</v>
      </c>
      <c r="G2790" s="209"/>
      <c r="H2790" s="334">
        <v>116000</v>
      </c>
      <c r="I2790" s="334">
        <v>0</v>
      </c>
      <c r="J2790" s="334">
        <v>0</v>
      </c>
    </row>
    <row r="2791" spans="1:10" s="167" customFormat="1" x14ac:dyDescent="0.2">
      <c r="A2791" s="325">
        <v>51335</v>
      </c>
      <c r="B2791" s="329" t="s">
        <v>891</v>
      </c>
      <c r="C2791" s="330">
        <v>43</v>
      </c>
      <c r="D2791" s="325"/>
      <c r="E2791" s="187">
        <v>313</v>
      </c>
      <c r="F2791" s="231"/>
      <c r="G2791" s="331"/>
      <c r="H2791" s="200">
        <f>H2792</f>
        <v>19000</v>
      </c>
      <c r="I2791" s="200">
        <f t="shared" si="1775"/>
        <v>0</v>
      </c>
      <c r="J2791" s="200">
        <f t="shared" si="1775"/>
        <v>0</v>
      </c>
    </row>
    <row r="2792" spans="1:10" s="224" customFormat="1" ht="15" x14ac:dyDescent="0.2">
      <c r="A2792" s="216">
        <v>51335</v>
      </c>
      <c r="B2792" s="214" t="s">
        <v>891</v>
      </c>
      <c r="C2792" s="215">
        <v>43</v>
      </c>
      <c r="D2792" s="216" t="s">
        <v>25</v>
      </c>
      <c r="E2792" s="188">
        <v>3132</v>
      </c>
      <c r="F2792" s="229" t="s">
        <v>280</v>
      </c>
      <c r="G2792" s="209"/>
      <c r="H2792" s="334">
        <v>19000</v>
      </c>
      <c r="I2792" s="334">
        <v>0</v>
      </c>
      <c r="J2792" s="334">
        <v>0</v>
      </c>
    </row>
    <row r="2793" spans="1:10" s="152" customFormat="1" x14ac:dyDescent="0.2">
      <c r="A2793" s="390">
        <v>51335</v>
      </c>
      <c r="B2793" s="303" t="s">
        <v>891</v>
      </c>
      <c r="C2793" s="286">
        <v>43</v>
      </c>
      <c r="D2793" s="286"/>
      <c r="E2793" s="287">
        <v>32</v>
      </c>
      <c r="F2793" s="288"/>
      <c r="G2793" s="289"/>
      <c r="H2793" s="290">
        <f>H2794+H2796+H2798</f>
        <v>66000</v>
      </c>
      <c r="I2793" s="290">
        <f t="shared" ref="I2793:J2793" si="1776">I2794+I2796+I2798</f>
        <v>0</v>
      </c>
      <c r="J2793" s="290">
        <f t="shared" si="1776"/>
        <v>0</v>
      </c>
    </row>
    <row r="2794" spans="1:10" s="166" customFormat="1" x14ac:dyDescent="0.2">
      <c r="A2794" s="325">
        <v>51335</v>
      </c>
      <c r="B2794" s="329" t="s">
        <v>891</v>
      </c>
      <c r="C2794" s="154">
        <v>43</v>
      </c>
      <c r="D2794" s="155"/>
      <c r="E2794" s="156">
        <v>321</v>
      </c>
      <c r="F2794" s="226"/>
      <c r="G2794" s="157"/>
      <c r="H2794" s="247">
        <f>H2795</f>
        <v>10000</v>
      </c>
      <c r="I2794" s="247">
        <f t="shared" ref="I2794:J2794" si="1777">I2795</f>
        <v>0</v>
      </c>
      <c r="J2794" s="247">
        <f t="shared" si="1777"/>
        <v>0</v>
      </c>
    </row>
    <row r="2795" spans="1:10" s="152" customFormat="1" x14ac:dyDescent="0.2">
      <c r="A2795" s="216">
        <v>51335</v>
      </c>
      <c r="B2795" s="214" t="s">
        <v>891</v>
      </c>
      <c r="C2795" s="218">
        <v>43</v>
      </c>
      <c r="D2795" s="216" t="s">
        <v>25</v>
      </c>
      <c r="E2795" s="220">
        <v>3211</v>
      </c>
      <c r="F2795" s="230" t="s">
        <v>110</v>
      </c>
      <c r="G2795" s="221"/>
      <c r="H2795" s="223">
        <v>10000</v>
      </c>
      <c r="I2795" s="223">
        <v>0</v>
      </c>
      <c r="J2795" s="223">
        <v>0</v>
      </c>
    </row>
    <row r="2796" spans="1:10" x14ac:dyDescent="0.2">
      <c r="A2796" s="325">
        <v>51335</v>
      </c>
      <c r="B2796" s="329" t="s">
        <v>891</v>
      </c>
      <c r="C2796" s="154">
        <v>43</v>
      </c>
      <c r="D2796" s="155"/>
      <c r="E2796" s="156">
        <v>322</v>
      </c>
      <c r="F2796" s="226"/>
      <c r="G2796" s="157"/>
      <c r="H2796" s="247">
        <f>H2797</f>
        <v>20000</v>
      </c>
      <c r="I2796" s="247">
        <f t="shared" ref="I2796:J2796" si="1778">I2797</f>
        <v>0</v>
      </c>
      <c r="J2796" s="247">
        <f t="shared" si="1778"/>
        <v>0</v>
      </c>
    </row>
    <row r="2797" spans="1:10" s="152" customFormat="1" x14ac:dyDescent="0.2">
      <c r="A2797" s="216">
        <v>51335</v>
      </c>
      <c r="B2797" s="214" t="s">
        <v>891</v>
      </c>
      <c r="C2797" s="218">
        <v>43</v>
      </c>
      <c r="D2797" s="216" t="s">
        <v>25</v>
      </c>
      <c r="E2797" s="220">
        <v>3221</v>
      </c>
      <c r="F2797" s="230" t="s">
        <v>146</v>
      </c>
      <c r="G2797" s="221"/>
      <c r="H2797" s="223">
        <v>20000</v>
      </c>
      <c r="I2797" s="223">
        <v>0</v>
      </c>
      <c r="J2797" s="223">
        <v>0</v>
      </c>
    </row>
    <row r="2798" spans="1:10" x14ac:dyDescent="0.2">
      <c r="A2798" s="325">
        <v>51335</v>
      </c>
      <c r="B2798" s="329" t="s">
        <v>891</v>
      </c>
      <c r="C2798" s="154">
        <v>43</v>
      </c>
      <c r="D2798" s="155"/>
      <c r="E2798" s="156">
        <v>323</v>
      </c>
      <c r="F2798" s="226"/>
      <c r="G2798" s="157"/>
      <c r="H2798" s="247">
        <f>H2799</f>
        <v>36000</v>
      </c>
      <c r="I2798" s="247">
        <f t="shared" ref="I2798:J2798" si="1779">I2799</f>
        <v>0</v>
      </c>
      <c r="J2798" s="247">
        <f t="shared" si="1779"/>
        <v>0</v>
      </c>
    </row>
    <row r="2799" spans="1:10" s="166" customFormat="1" ht="15" x14ac:dyDescent="0.2">
      <c r="A2799" s="216">
        <v>51335</v>
      </c>
      <c r="B2799" s="214" t="s">
        <v>891</v>
      </c>
      <c r="C2799" s="218">
        <v>43</v>
      </c>
      <c r="D2799" s="216" t="s">
        <v>25</v>
      </c>
      <c r="E2799" s="220">
        <v>3237</v>
      </c>
      <c r="F2799" s="230" t="s">
        <v>36</v>
      </c>
      <c r="G2799" s="348"/>
      <c r="H2799" s="223">
        <v>36000</v>
      </c>
      <c r="I2799" s="223">
        <v>0</v>
      </c>
      <c r="J2799" s="223">
        <v>0</v>
      </c>
    </row>
    <row r="2800" spans="1:10" s="152" customFormat="1" x14ac:dyDescent="0.2">
      <c r="A2800" s="390">
        <v>51335</v>
      </c>
      <c r="B2800" s="303" t="s">
        <v>891</v>
      </c>
      <c r="C2800" s="286">
        <v>52</v>
      </c>
      <c r="D2800" s="286"/>
      <c r="E2800" s="287">
        <v>31</v>
      </c>
      <c r="F2800" s="288"/>
      <c r="G2800" s="289"/>
      <c r="H2800" s="290">
        <f>H2801+H2803</f>
        <v>766000</v>
      </c>
      <c r="I2800" s="290">
        <f t="shared" ref="I2800:J2800" si="1780">I2801+I2803</f>
        <v>0</v>
      </c>
      <c r="J2800" s="290">
        <f t="shared" si="1780"/>
        <v>0</v>
      </c>
    </row>
    <row r="2801" spans="1:10" s="224" customFormat="1" x14ac:dyDescent="0.2">
      <c r="A2801" s="325">
        <v>51335</v>
      </c>
      <c r="B2801" s="329" t="s">
        <v>891</v>
      </c>
      <c r="C2801" s="330">
        <v>52</v>
      </c>
      <c r="D2801" s="325"/>
      <c r="E2801" s="187">
        <v>311</v>
      </c>
      <c r="F2801" s="231"/>
      <c r="G2801" s="331"/>
      <c r="H2801" s="200">
        <f>H2802</f>
        <v>658000</v>
      </c>
      <c r="I2801" s="200">
        <f t="shared" ref="I2801:J2803" si="1781">I2802</f>
        <v>0</v>
      </c>
      <c r="J2801" s="200">
        <f t="shared" si="1781"/>
        <v>0</v>
      </c>
    </row>
    <row r="2802" spans="1:10" s="167" customFormat="1" x14ac:dyDescent="0.2">
      <c r="A2802" s="216">
        <v>51335</v>
      </c>
      <c r="B2802" s="214" t="s">
        <v>891</v>
      </c>
      <c r="C2802" s="215">
        <v>52</v>
      </c>
      <c r="D2802" s="216" t="s">
        <v>25</v>
      </c>
      <c r="E2802" s="188">
        <v>3111</v>
      </c>
      <c r="F2802" s="229" t="s">
        <v>19</v>
      </c>
      <c r="G2802" s="209"/>
      <c r="H2802" s="334">
        <v>658000</v>
      </c>
      <c r="I2802" s="334">
        <v>0</v>
      </c>
      <c r="J2802" s="334">
        <v>0</v>
      </c>
    </row>
    <row r="2803" spans="1:10" s="224" customFormat="1" x14ac:dyDescent="0.2">
      <c r="A2803" s="325">
        <v>51335</v>
      </c>
      <c r="B2803" s="329" t="s">
        <v>891</v>
      </c>
      <c r="C2803" s="330">
        <v>52</v>
      </c>
      <c r="D2803" s="325"/>
      <c r="E2803" s="187">
        <v>313</v>
      </c>
      <c r="F2803" s="231"/>
      <c r="G2803" s="331"/>
      <c r="H2803" s="200">
        <f>H2804</f>
        <v>108000</v>
      </c>
      <c r="I2803" s="200">
        <f t="shared" si="1781"/>
        <v>0</v>
      </c>
      <c r="J2803" s="200">
        <f t="shared" si="1781"/>
        <v>0</v>
      </c>
    </row>
    <row r="2804" spans="1:10" s="167" customFormat="1" x14ac:dyDescent="0.2">
      <c r="A2804" s="216">
        <v>51335</v>
      </c>
      <c r="B2804" s="214" t="s">
        <v>891</v>
      </c>
      <c r="C2804" s="215">
        <v>52</v>
      </c>
      <c r="D2804" s="216" t="s">
        <v>25</v>
      </c>
      <c r="E2804" s="188">
        <v>3132</v>
      </c>
      <c r="F2804" s="229" t="s">
        <v>280</v>
      </c>
      <c r="G2804" s="209"/>
      <c r="H2804" s="334">
        <v>108000</v>
      </c>
      <c r="I2804" s="334">
        <v>0</v>
      </c>
      <c r="J2804" s="334">
        <v>0</v>
      </c>
    </row>
    <row r="2805" spans="1:10" s="224" customFormat="1" x14ac:dyDescent="0.2">
      <c r="A2805" s="390">
        <v>51335</v>
      </c>
      <c r="B2805" s="303" t="s">
        <v>891</v>
      </c>
      <c r="C2805" s="286">
        <v>52</v>
      </c>
      <c r="D2805" s="286"/>
      <c r="E2805" s="287">
        <v>32</v>
      </c>
      <c r="F2805" s="288"/>
      <c r="G2805" s="289"/>
      <c r="H2805" s="290">
        <f>H2806+H2808+H2810</f>
        <v>375000</v>
      </c>
      <c r="I2805" s="290">
        <f t="shared" ref="I2805:J2805" si="1782">I2806+I2808+I2810</f>
        <v>0</v>
      </c>
      <c r="J2805" s="290">
        <f t="shared" si="1782"/>
        <v>0</v>
      </c>
    </row>
    <row r="2806" spans="1:10" s="167" customFormat="1" x14ac:dyDescent="0.2">
      <c r="A2806" s="325">
        <v>51335</v>
      </c>
      <c r="B2806" s="329" t="s">
        <v>891</v>
      </c>
      <c r="C2806" s="154">
        <v>52</v>
      </c>
      <c r="D2806" s="155"/>
      <c r="E2806" s="156">
        <v>321</v>
      </c>
      <c r="F2806" s="226"/>
      <c r="G2806" s="157"/>
      <c r="H2806" s="247">
        <f>H2807</f>
        <v>56000</v>
      </c>
      <c r="I2806" s="247">
        <f t="shared" ref="I2806:J2806" si="1783">I2807</f>
        <v>0</v>
      </c>
      <c r="J2806" s="247">
        <f t="shared" si="1783"/>
        <v>0</v>
      </c>
    </row>
    <row r="2807" spans="1:10" s="167" customFormat="1" x14ac:dyDescent="0.2">
      <c r="A2807" s="216">
        <v>51335</v>
      </c>
      <c r="B2807" s="214" t="s">
        <v>891</v>
      </c>
      <c r="C2807" s="218">
        <v>52</v>
      </c>
      <c r="D2807" s="216" t="s">
        <v>25</v>
      </c>
      <c r="E2807" s="220">
        <v>3211</v>
      </c>
      <c r="F2807" s="230" t="s">
        <v>110</v>
      </c>
      <c r="G2807" s="221"/>
      <c r="H2807" s="223">
        <v>56000</v>
      </c>
      <c r="I2807" s="223">
        <v>0</v>
      </c>
      <c r="J2807" s="223">
        <v>0</v>
      </c>
    </row>
    <row r="2808" spans="1:10" s="244" customFormat="1" x14ac:dyDescent="0.2">
      <c r="A2808" s="325">
        <v>51335</v>
      </c>
      <c r="B2808" s="329" t="s">
        <v>891</v>
      </c>
      <c r="C2808" s="154">
        <v>52</v>
      </c>
      <c r="D2808" s="155"/>
      <c r="E2808" s="156">
        <v>322</v>
      </c>
      <c r="F2808" s="226"/>
      <c r="G2808" s="157"/>
      <c r="H2808" s="247">
        <f>H2809</f>
        <v>115000</v>
      </c>
      <c r="I2808" s="247">
        <f t="shared" ref="I2808:J2808" si="1784">I2809</f>
        <v>0</v>
      </c>
      <c r="J2808" s="247">
        <f t="shared" si="1784"/>
        <v>0</v>
      </c>
    </row>
    <row r="2809" spans="1:10" s="244" customFormat="1" x14ac:dyDescent="0.2">
      <c r="A2809" s="216">
        <v>51335</v>
      </c>
      <c r="B2809" s="214" t="s">
        <v>891</v>
      </c>
      <c r="C2809" s="218">
        <v>52</v>
      </c>
      <c r="D2809" s="216" t="s">
        <v>25</v>
      </c>
      <c r="E2809" s="220">
        <v>3221</v>
      </c>
      <c r="F2809" s="230" t="s">
        <v>146</v>
      </c>
      <c r="G2809" s="221"/>
      <c r="H2809" s="223">
        <v>115000</v>
      </c>
      <c r="I2809" s="223">
        <v>0</v>
      </c>
      <c r="J2809" s="223">
        <v>0</v>
      </c>
    </row>
    <row r="2810" spans="1:10" s="244" customFormat="1" x14ac:dyDescent="0.2">
      <c r="A2810" s="325">
        <v>51335</v>
      </c>
      <c r="B2810" s="329" t="s">
        <v>891</v>
      </c>
      <c r="C2810" s="154">
        <v>52</v>
      </c>
      <c r="D2810" s="155"/>
      <c r="E2810" s="156">
        <v>323</v>
      </c>
      <c r="F2810" s="226"/>
      <c r="G2810" s="157"/>
      <c r="H2810" s="247">
        <f>H2811</f>
        <v>204000</v>
      </c>
      <c r="I2810" s="247">
        <f t="shared" ref="I2810:J2810" si="1785">I2811</f>
        <v>0</v>
      </c>
      <c r="J2810" s="247">
        <f t="shared" si="1785"/>
        <v>0</v>
      </c>
    </row>
    <row r="2811" spans="1:10" s="244" customFormat="1" x14ac:dyDescent="0.2">
      <c r="A2811" s="216">
        <v>51335</v>
      </c>
      <c r="B2811" s="214" t="s">
        <v>891</v>
      </c>
      <c r="C2811" s="218">
        <v>52</v>
      </c>
      <c r="D2811" s="216" t="s">
        <v>25</v>
      </c>
      <c r="E2811" s="220">
        <v>3237</v>
      </c>
      <c r="F2811" s="230" t="s">
        <v>36</v>
      </c>
      <c r="G2811" s="348"/>
      <c r="H2811" s="223">
        <v>204000</v>
      </c>
      <c r="I2811" s="223">
        <v>0</v>
      </c>
      <c r="J2811" s="223">
        <v>0</v>
      </c>
    </row>
    <row r="2812" spans="1:10" s="244" customFormat="1" ht="67.5" x14ac:dyDescent="0.2">
      <c r="A2812" s="391">
        <v>51335</v>
      </c>
      <c r="B2812" s="297" t="s">
        <v>892</v>
      </c>
      <c r="C2812" s="297"/>
      <c r="D2812" s="297"/>
      <c r="E2812" s="298"/>
      <c r="F2812" s="300" t="s">
        <v>858</v>
      </c>
      <c r="G2812" s="301" t="s">
        <v>690</v>
      </c>
      <c r="H2812" s="302">
        <f>H2813+H2818+H2825+H2833+H2838+H2845+H2830</f>
        <v>1994000</v>
      </c>
      <c r="I2812" s="302">
        <f t="shared" ref="I2812:J2812" si="1786">I2813+I2818+I2825+I2833+I2838+I2845+I2830</f>
        <v>391000</v>
      </c>
      <c r="J2812" s="302">
        <f t="shared" si="1786"/>
        <v>0</v>
      </c>
    </row>
    <row r="2813" spans="1:10" s="244" customFormat="1" x14ac:dyDescent="0.2">
      <c r="A2813" s="390">
        <v>51335</v>
      </c>
      <c r="B2813" s="303" t="s">
        <v>892</v>
      </c>
      <c r="C2813" s="286">
        <v>43</v>
      </c>
      <c r="D2813" s="286"/>
      <c r="E2813" s="287">
        <v>31</v>
      </c>
      <c r="F2813" s="288"/>
      <c r="G2813" s="289"/>
      <c r="H2813" s="290">
        <f>H2814+H2816</f>
        <v>9000</v>
      </c>
      <c r="I2813" s="290">
        <f t="shared" ref="I2813:J2813" si="1787">I2814+I2816</f>
        <v>51000</v>
      </c>
      <c r="J2813" s="290">
        <f t="shared" si="1787"/>
        <v>0</v>
      </c>
    </row>
    <row r="2814" spans="1:10" s="244" customFormat="1" x14ac:dyDescent="0.2">
      <c r="A2814" s="325">
        <v>51335</v>
      </c>
      <c r="B2814" s="329" t="s">
        <v>892</v>
      </c>
      <c r="C2814" s="330">
        <v>43</v>
      </c>
      <c r="D2814" s="325"/>
      <c r="E2814" s="187">
        <v>311</v>
      </c>
      <c r="F2814" s="231"/>
      <c r="G2814" s="331"/>
      <c r="H2814" s="200">
        <f>H2815</f>
        <v>7700</v>
      </c>
      <c r="I2814" s="200">
        <f t="shared" ref="I2814:J2814" si="1788">I2815</f>
        <v>43700</v>
      </c>
      <c r="J2814" s="200">
        <f t="shared" si="1788"/>
        <v>0</v>
      </c>
    </row>
    <row r="2815" spans="1:10" s="244" customFormat="1" x14ac:dyDescent="0.2">
      <c r="A2815" s="216">
        <v>51335</v>
      </c>
      <c r="B2815" s="214" t="s">
        <v>892</v>
      </c>
      <c r="C2815" s="215">
        <v>43</v>
      </c>
      <c r="D2815" s="216" t="s">
        <v>25</v>
      </c>
      <c r="E2815" s="188">
        <v>3111</v>
      </c>
      <c r="F2815" s="229" t="s">
        <v>19</v>
      </c>
      <c r="G2815" s="209"/>
      <c r="H2815" s="334">
        <v>7700</v>
      </c>
      <c r="I2815" s="334">
        <v>43700</v>
      </c>
      <c r="J2815" s="334">
        <v>0</v>
      </c>
    </row>
    <row r="2816" spans="1:10" s="244" customFormat="1" x14ac:dyDescent="0.2">
      <c r="A2816" s="325">
        <v>51335</v>
      </c>
      <c r="B2816" s="329" t="s">
        <v>892</v>
      </c>
      <c r="C2816" s="330">
        <v>43</v>
      </c>
      <c r="D2816" s="325"/>
      <c r="E2816" s="187">
        <v>313</v>
      </c>
      <c r="F2816" s="231"/>
      <c r="G2816" s="331"/>
      <c r="H2816" s="200">
        <f>H2817</f>
        <v>1300</v>
      </c>
      <c r="I2816" s="200">
        <f t="shared" ref="I2816:J2816" si="1789">I2817</f>
        <v>7300</v>
      </c>
      <c r="J2816" s="200">
        <f t="shared" si="1789"/>
        <v>0</v>
      </c>
    </row>
    <row r="2817" spans="1:10" s="244" customFormat="1" x14ac:dyDescent="0.2">
      <c r="A2817" s="216">
        <v>51335</v>
      </c>
      <c r="B2817" s="214" t="s">
        <v>892</v>
      </c>
      <c r="C2817" s="215">
        <v>43</v>
      </c>
      <c r="D2817" s="216" t="s">
        <v>25</v>
      </c>
      <c r="E2817" s="188">
        <v>3132</v>
      </c>
      <c r="F2817" s="229" t="s">
        <v>280</v>
      </c>
      <c r="G2817" s="209"/>
      <c r="H2817" s="334">
        <v>1300</v>
      </c>
      <c r="I2817" s="334">
        <v>7300</v>
      </c>
      <c r="J2817" s="334">
        <v>0</v>
      </c>
    </row>
    <row r="2818" spans="1:10" s="244" customFormat="1" x14ac:dyDescent="0.2">
      <c r="A2818" s="390">
        <v>51335</v>
      </c>
      <c r="B2818" s="303" t="s">
        <v>892</v>
      </c>
      <c r="C2818" s="286">
        <v>43</v>
      </c>
      <c r="D2818" s="286"/>
      <c r="E2818" s="287">
        <v>32</v>
      </c>
      <c r="F2818" s="288"/>
      <c r="G2818" s="289"/>
      <c r="H2818" s="290">
        <f>H2819+H2821+H2823</f>
        <v>44000</v>
      </c>
      <c r="I2818" s="290">
        <f t="shared" ref="I2818:J2818" si="1790">I2819+I2821+I2823</f>
        <v>8000</v>
      </c>
      <c r="J2818" s="290">
        <f t="shared" si="1790"/>
        <v>0</v>
      </c>
    </row>
    <row r="2819" spans="1:10" s="244" customFormat="1" x14ac:dyDescent="0.2">
      <c r="A2819" s="325">
        <v>51335</v>
      </c>
      <c r="B2819" s="329" t="s">
        <v>892</v>
      </c>
      <c r="C2819" s="154">
        <v>43</v>
      </c>
      <c r="D2819" s="155"/>
      <c r="E2819" s="156">
        <v>321</v>
      </c>
      <c r="F2819" s="226"/>
      <c r="G2819" s="157"/>
      <c r="H2819" s="247">
        <f>H2820</f>
        <v>6000</v>
      </c>
      <c r="I2819" s="247">
        <f t="shared" ref="I2819:J2819" si="1791">I2820</f>
        <v>0</v>
      </c>
      <c r="J2819" s="247">
        <f t="shared" si="1791"/>
        <v>0</v>
      </c>
    </row>
    <row r="2820" spans="1:10" s="244" customFormat="1" x14ac:dyDescent="0.2">
      <c r="A2820" s="216">
        <v>51335</v>
      </c>
      <c r="B2820" s="214" t="s">
        <v>892</v>
      </c>
      <c r="C2820" s="218">
        <v>43</v>
      </c>
      <c r="D2820" s="216" t="s">
        <v>25</v>
      </c>
      <c r="E2820" s="220">
        <v>3211</v>
      </c>
      <c r="F2820" s="230" t="s">
        <v>110</v>
      </c>
      <c r="G2820" s="221"/>
      <c r="H2820" s="223">
        <v>6000</v>
      </c>
      <c r="I2820" s="223">
        <v>0</v>
      </c>
      <c r="J2820" s="245">
        <v>0</v>
      </c>
    </row>
    <row r="2821" spans="1:10" s="244" customFormat="1" x14ac:dyDescent="0.2">
      <c r="A2821" s="325">
        <v>51335</v>
      </c>
      <c r="B2821" s="329" t="s">
        <v>892</v>
      </c>
      <c r="C2821" s="154">
        <v>43</v>
      </c>
      <c r="D2821" s="155"/>
      <c r="E2821" s="156">
        <v>322</v>
      </c>
      <c r="F2821" s="226"/>
      <c r="G2821" s="157"/>
      <c r="H2821" s="247">
        <f>H2822</f>
        <v>1000</v>
      </c>
      <c r="I2821" s="247">
        <f t="shared" ref="I2821:J2821" si="1792">I2822</f>
        <v>8000</v>
      </c>
      <c r="J2821" s="247">
        <f t="shared" si="1792"/>
        <v>0</v>
      </c>
    </row>
    <row r="2822" spans="1:10" s="244" customFormat="1" x14ac:dyDescent="0.2">
      <c r="A2822" s="216">
        <v>51335</v>
      </c>
      <c r="B2822" s="214" t="s">
        <v>892</v>
      </c>
      <c r="C2822" s="218">
        <v>43</v>
      </c>
      <c r="D2822" s="216" t="s">
        <v>25</v>
      </c>
      <c r="E2822" s="220">
        <v>3221</v>
      </c>
      <c r="F2822" s="230" t="s">
        <v>146</v>
      </c>
      <c r="G2822" s="221"/>
      <c r="H2822" s="223">
        <v>1000</v>
      </c>
      <c r="I2822" s="223">
        <v>8000</v>
      </c>
      <c r="J2822" s="223">
        <v>0</v>
      </c>
    </row>
    <row r="2823" spans="1:10" s="244" customFormat="1" x14ac:dyDescent="0.2">
      <c r="A2823" s="325">
        <v>51335</v>
      </c>
      <c r="B2823" s="329" t="s">
        <v>892</v>
      </c>
      <c r="C2823" s="154">
        <v>43</v>
      </c>
      <c r="D2823" s="155"/>
      <c r="E2823" s="156">
        <v>323</v>
      </c>
      <c r="F2823" s="226"/>
      <c r="G2823" s="157"/>
      <c r="H2823" s="247">
        <f>H2824</f>
        <v>37000</v>
      </c>
      <c r="I2823" s="247">
        <f t="shared" ref="I2823:J2823" si="1793">I2824</f>
        <v>0</v>
      </c>
      <c r="J2823" s="247">
        <f t="shared" si="1793"/>
        <v>0</v>
      </c>
    </row>
    <row r="2824" spans="1:10" s="244" customFormat="1" x14ac:dyDescent="0.2">
      <c r="A2824" s="216">
        <v>51335</v>
      </c>
      <c r="B2824" s="214" t="s">
        <v>892</v>
      </c>
      <c r="C2824" s="218">
        <v>43</v>
      </c>
      <c r="D2824" s="216" t="s">
        <v>25</v>
      </c>
      <c r="E2824" s="220">
        <v>3237</v>
      </c>
      <c r="F2824" s="230" t="s">
        <v>36</v>
      </c>
      <c r="G2824" s="348"/>
      <c r="H2824" s="223">
        <v>37000</v>
      </c>
      <c r="I2824" s="223">
        <v>0</v>
      </c>
      <c r="J2824" s="223">
        <v>0</v>
      </c>
    </row>
    <row r="2825" spans="1:10" s="244" customFormat="1" x14ac:dyDescent="0.2">
      <c r="A2825" s="390">
        <v>51335</v>
      </c>
      <c r="B2825" s="303" t="s">
        <v>892</v>
      </c>
      <c r="C2825" s="286">
        <v>43</v>
      </c>
      <c r="D2825" s="286"/>
      <c r="E2825" s="287">
        <v>42</v>
      </c>
      <c r="F2825" s="288"/>
      <c r="G2825" s="289"/>
      <c r="H2825" s="290">
        <f>H2826+H2828</f>
        <v>193000</v>
      </c>
      <c r="I2825" s="290">
        <f t="shared" ref="I2825:J2825" si="1794">I2826+I2828</f>
        <v>0</v>
      </c>
      <c r="J2825" s="290">
        <f t="shared" si="1794"/>
        <v>0</v>
      </c>
    </row>
    <row r="2826" spans="1:10" s="244" customFormat="1" x14ac:dyDescent="0.2">
      <c r="A2826" s="325">
        <v>51335</v>
      </c>
      <c r="B2826" s="329" t="s">
        <v>892</v>
      </c>
      <c r="C2826" s="154">
        <v>43</v>
      </c>
      <c r="D2826" s="155"/>
      <c r="E2826" s="156">
        <v>421</v>
      </c>
      <c r="F2826" s="226"/>
      <c r="G2826" s="157"/>
      <c r="H2826" s="243">
        <f>H2827</f>
        <v>60000</v>
      </c>
      <c r="I2826" s="243">
        <f t="shared" ref="I2826:J2826" si="1795">I2827</f>
        <v>0</v>
      </c>
      <c r="J2826" s="243">
        <f t="shared" si="1795"/>
        <v>0</v>
      </c>
    </row>
    <row r="2827" spans="1:10" s="244" customFormat="1" x14ac:dyDescent="0.2">
      <c r="A2827" s="216">
        <v>51335</v>
      </c>
      <c r="B2827" s="214" t="s">
        <v>892</v>
      </c>
      <c r="C2827" s="218">
        <v>43</v>
      </c>
      <c r="D2827" s="216" t="s">
        <v>25</v>
      </c>
      <c r="E2827" s="220">
        <v>4214</v>
      </c>
      <c r="F2827" s="230" t="s">
        <v>154</v>
      </c>
      <c r="G2827" s="221"/>
      <c r="H2827" s="245">
        <v>60000</v>
      </c>
      <c r="I2827" s="245">
        <v>0</v>
      </c>
      <c r="J2827" s="245">
        <v>0</v>
      </c>
    </row>
    <row r="2828" spans="1:10" s="244" customFormat="1" x14ac:dyDescent="0.2">
      <c r="A2828" s="325">
        <v>51335</v>
      </c>
      <c r="B2828" s="329" t="s">
        <v>892</v>
      </c>
      <c r="C2828" s="154">
        <v>43</v>
      </c>
      <c r="D2828" s="155"/>
      <c r="E2828" s="156">
        <v>422</v>
      </c>
      <c r="F2828" s="226"/>
      <c r="G2828" s="221"/>
      <c r="H2828" s="262">
        <f>H2829</f>
        <v>133000</v>
      </c>
      <c r="I2828" s="262">
        <f t="shared" ref="I2828:J2828" si="1796">I2829</f>
        <v>0</v>
      </c>
      <c r="J2828" s="262">
        <f t="shared" si="1796"/>
        <v>0</v>
      </c>
    </row>
    <row r="2829" spans="1:10" s="244" customFormat="1" x14ac:dyDescent="0.2">
      <c r="A2829" s="216">
        <v>51335</v>
      </c>
      <c r="B2829" s="214" t="s">
        <v>892</v>
      </c>
      <c r="C2829" s="218">
        <v>43</v>
      </c>
      <c r="D2829" s="216" t="s">
        <v>25</v>
      </c>
      <c r="E2829" s="220">
        <v>4222</v>
      </c>
      <c r="F2829" s="230" t="s">
        <v>130</v>
      </c>
      <c r="G2829" s="221"/>
      <c r="H2829" s="245">
        <v>133000</v>
      </c>
      <c r="I2829" s="245">
        <v>0</v>
      </c>
      <c r="J2829" s="245">
        <v>0</v>
      </c>
    </row>
    <row r="2830" spans="1:10" s="244" customFormat="1" x14ac:dyDescent="0.2">
      <c r="A2830" s="390">
        <v>51335</v>
      </c>
      <c r="B2830" s="303" t="s">
        <v>892</v>
      </c>
      <c r="C2830" s="286">
        <v>51</v>
      </c>
      <c r="D2830" s="286"/>
      <c r="E2830" s="287">
        <v>42</v>
      </c>
      <c r="F2830" s="288"/>
      <c r="G2830" s="351"/>
      <c r="H2830" s="290">
        <f>H2831</f>
        <v>350000</v>
      </c>
      <c r="I2830" s="290">
        <f t="shared" ref="I2830:J2830" si="1797">I2831</f>
        <v>0</v>
      </c>
      <c r="J2830" s="290">
        <f t="shared" si="1797"/>
        <v>0</v>
      </c>
    </row>
    <row r="2831" spans="1:10" s="152" customFormat="1" x14ac:dyDescent="0.2">
      <c r="A2831" s="325">
        <v>51335</v>
      </c>
      <c r="B2831" s="329" t="s">
        <v>892</v>
      </c>
      <c r="C2831" s="154">
        <v>51</v>
      </c>
      <c r="D2831" s="155"/>
      <c r="E2831" s="156">
        <v>422</v>
      </c>
      <c r="F2831" s="226"/>
      <c r="G2831" s="221"/>
      <c r="H2831" s="243">
        <f>H2832</f>
        <v>350000</v>
      </c>
      <c r="I2831" s="243">
        <f t="shared" ref="I2831:J2831" si="1798">I2832</f>
        <v>0</v>
      </c>
      <c r="J2831" s="243">
        <f t="shared" si="1798"/>
        <v>0</v>
      </c>
    </row>
    <row r="2832" spans="1:10" ht="15" x14ac:dyDescent="0.2">
      <c r="A2832" s="216">
        <v>51335</v>
      </c>
      <c r="B2832" s="214" t="s">
        <v>892</v>
      </c>
      <c r="C2832" s="218">
        <v>51</v>
      </c>
      <c r="D2832" s="216" t="s">
        <v>25</v>
      </c>
      <c r="E2832" s="220">
        <v>4222</v>
      </c>
      <c r="F2832" s="230" t="s">
        <v>130</v>
      </c>
      <c r="G2832" s="221"/>
      <c r="H2832" s="245">
        <v>350000</v>
      </c>
      <c r="I2832" s="245">
        <v>0</v>
      </c>
      <c r="J2832" s="245">
        <v>0</v>
      </c>
    </row>
    <row r="2833" spans="1:10" s="152" customFormat="1" x14ac:dyDescent="0.2">
      <c r="A2833" s="335">
        <v>51335</v>
      </c>
      <c r="B2833" s="333" t="s">
        <v>892</v>
      </c>
      <c r="C2833" s="286">
        <v>559</v>
      </c>
      <c r="D2833" s="333"/>
      <c r="E2833" s="287">
        <v>31</v>
      </c>
      <c r="F2833" s="288"/>
      <c r="G2833" s="351"/>
      <c r="H2833" s="318">
        <f>H2834+H2836</f>
        <v>49000</v>
      </c>
      <c r="I2833" s="318">
        <f t="shared" ref="I2833:J2833" si="1799">I2834+I2836</f>
        <v>289000</v>
      </c>
      <c r="J2833" s="318">
        <f t="shared" si="1799"/>
        <v>0</v>
      </c>
    </row>
    <row r="2834" spans="1:10" x14ac:dyDescent="0.2">
      <c r="A2834" s="325">
        <v>51335</v>
      </c>
      <c r="B2834" s="329" t="s">
        <v>892</v>
      </c>
      <c r="C2834" s="330">
        <v>559</v>
      </c>
      <c r="D2834" s="325"/>
      <c r="E2834" s="187">
        <v>311</v>
      </c>
      <c r="F2834" s="231"/>
      <c r="G2834" s="221"/>
      <c r="H2834" s="200">
        <f>H2835</f>
        <v>42000</v>
      </c>
      <c r="I2834" s="200">
        <f t="shared" ref="I2834:J2834" si="1800">I2835</f>
        <v>248000</v>
      </c>
      <c r="J2834" s="200">
        <f t="shared" si="1800"/>
        <v>0</v>
      </c>
    </row>
    <row r="2835" spans="1:10" s="152" customFormat="1" x14ac:dyDescent="0.2">
      <c r="A2835" s="216">
        <v>51335</v>
      </c>
      <c r="B2835" s="214" t="s">
        <v>892</v>
      </c>
      <c r="C2835" s="215">
        <v>559</v>
      </c>
      <c r="D2835" s="216" t="s">
        <v>25</v>
      </c>
      <c r="E2835" s="188">
        <v>3111</v>
      </c>
      <c r="F2835" s="229" t="s">
        <v>19</v>
      </c>
      <c r="G2835" s="221"/>
      <c r="H2835" s="334">
        <v>42000</v>
      </c>
      <c r="I2835" s="334">
        <v>248000</v>
      </c>
      <c r="J2835" s="334">
        <v>0</v>
      </c>
    </row>
    <row r="2836" spans="1:10" x14ac:dyDescent="0.2">
      <c r="A2836" s="325">
        <v>51335</v>
      </c>
      <c r="B2836" s="329" t="s">
        <v>892</v>
      </c>
      <c r="C2836" s="330">
        <v>559</v>
      </c>
      <c r="D2836" s="325"/>
      <c r="E2836" s="187">
        <v>313</v>
      </c>
      <c r="F2836" s="231"/>
      <c r="G2836" s="221"/>
      <c r="H2836" s="200">
        <f>H2837</f>
        <v>7000</v>
      </c>
      <c r="I2836" s="200">
        <f t="shared" ref="I2836:J2836" si="1801">I2837</f>
        <v>41000</v>
      </c>
      <c r="J2836" s="200">
        <f t="shared" si="1801"/>
        <v>0</v>
      </c>
    </row>
    <row r="2837" spans="1:10" s="166" customFormat="1" ht="15" x14ac:dyDescent="0.2">
      <c r="A2837" s="216">
        <v>51335</v>
      </c>
      <c r="B2837" s="214" t="s">
        <v>892</v>
      </c>
      <c r="C2837" s="215">
        <v>559</v>
      </c>
      <c r="D2837" s="216" t="s">
        <v>25</v>
      </c>
      <c r="E2837" s="188">
        <v>3132</v>
      </c>
      <c r="F2837" s="229" t="s">
        <v>280</v>
      </c>
      <c r="G2837" s="221"/>
      <c r="H2837" s="334">
        <v>7000</v>
      </c>
      <c r="I2837" s="334">
        <v>41000</v>
      </c>
      <c r="J2837" s="334">
        <v>0</v>
      </c>
    </row>
    <row r="2838" spans="1:10" s="152" customFormat="1" x14ac:dyDescent="0.2">
      <c r="A2838" s="390">
        <v>51335</v>
      </c>
      <c r="B2838" s="303" t="s">
        <v>892</v>
      </c>
      <c r="C2838" s="286">
        <v>559</v>
      </c>
      <c r="D2838" s="286"/>
      <c r="E2838" s="287">
        <v>32</v>
      </c>
      <c r="F2838" s="288"/>
      <c r="G2838" s="351"/>
      <c r="H2838" s="290">
        <f>H2839+H2841+H2843</f>
        <v>249000</v>
      </c>
      <c r="I2838" s="290">
        <f t="shared" ref="I2838:J2838" si="1802">I2839+I2841+I2843</f>
        <v>43000</v>
      </c>
      <c r="J2838" s="290">
        <f t="shared" si="1802"/>
        <v>0</v>
      </c>
    </row>
    <row r="2839" spans="1:10" s="224" customFormat="1" x14ac:dyDescent="0.2">
      <c r="A2839" s="325">
        <v>51335</v>
      </c>
      <c r="B2839" s="329" t="s">
        <v>892</v>
      </c>
      <c r="C2839" s="154">
        <v>559</v>
      </c>
      <c r="D2839" s="155"/>
      <c r="E2839" s="156">
        <v>321</v>
      </c>
      <c r="F2839" s="226"/>
      <c r="G2839" s="221"/>
      <c r="H2839" s="247">
        <f>H2840</f>
        <v>32000</v>
      </c>
      <c r="I2839" s="247">
        <f t="shared" ref="I2839:J2839" si="1803">I2840</f>
        <v>0</v>
      </c>
      <c r="J2839" s="247">
        <f t="shared" si="1803"/>
        <v>0</v>
      </c>
    </row>
    <row r="2840" spans="1:10" s="167" customFormat="1" x14ac:dyDescent="0.2">
      <c r="A2840" s="216">
        <v>51335</v>
      </c>
      <c r="B2840" s="214" t="s">
        <v>892</v>
      </c>
      <c r="C2840" s="218">
        <v>559</v>
      </c>
      <c r="D2840" s="216" t="s">
        <v>25</v>
      </c>
      <c r="E2840" s="220">
        <v>3211</v>
      </c>
      <c r="F2840" s="230" t="s">
        <v>110</v>
      </c>
      <c r="G2840" s="221"/>
      <c r="H2840" s="223">
        <v>32000</v>
      </c>
      <c r="I2840" s="223">
        <v>0</v>
      </c>
      <c r="J2840" s="223">
        <v>0</v>
      </c>
    </row>
    <row r="2841" spans="1:10" s="224" customFormat="1" x14ac:dyDescent="0.2">
      <c r="A2841" s="325">
        <v>51335</v>
      </c>
      <c r="B2841" s="329" t="s">
        <v>892</v>
      </c>
      <c r="C2841" s="154">
        <v>559</v>
      </c>
      <c r="D2841" s="155"/>
      <c r="E2841" s="156">
        <v>322</v>
      </c>
      <c r="F2841" s="226"/>
      <c r="G2841" s="221"/>
      <c r="H2841" s="247">
        <f>H2842</f>
        <v>7000</v>
      </c>
      <c r="I2841" s="247">
        <f t="shared" ref="I2841:J2841" si="1804">I2842</f>
        <v>43000</v>
      </c>
      <c r="J2841" s="247">
        <f t="shared" si="1804"/>
        <v>0</v>
      </c>
    </row>
    <row r="2842" spans="1:10" s="167" customFormat="1" x14ac:dyDescent="0.2">
      <c r="A2842" s="216">
        <v>51335</v>
      </c>
      <c r="B2842" s="214" t="s">
        <v>892</v>
      </c>
      <c r="C2842" s="218">
        <v>559</v>
      </c>
      <c r="D2842" s="216" t="s">
        <v>25</v>
      </c>
      <c r="E2842" s="220">
        <v>3221</v>
      </c>
      <c r="F2842" s="230" t="s">
        <v>146</v>
      </c>
      <c r="G2842" s="221"/>
      <c r="H2842" s="223">
        <v>7000</v>
      </c>
      <c r="I2842" s="223">
        <v>43000</v>
      </c>
      <c r="J2842" s="223">
        <v>0</v>
      </c>
    </row>
    <row r="2843" spans="1:10" s="167" customFormat="1" x14ac:dyDescent="0.2">
      <c r="A2843" s="325">
        <v>51335</v>
      </c>
      <c r="B2843" s="329" t="s">
        <v>892</v>
      </c>
      <c r="C2843" s="154">
        <v>559</v>
      </c>
      <c r="D2843" s="155"/>
      <c r="E2843" s="156">
        <v>323</v>
      </c>
      <c r="F2843" s="226"/>
      <c r="G2843" s="221"/>
      <c r="H2843" s="247">
        <f>H2844</f>
        <v>210000</v>
      </c>
      <c r="I2843" s="247">
        <f t="shared" ref="I2843:J2843" si="1805">I2844</f>
        <v>0</v>
      </c>
      <c r="J2843" s="247">
        <f t="shared" si="1805"/>
        <v>0</v>
      </c>
    </row>
    <row r="2844" spans="1:10" s="244" customFormat="1" x14ac:dyDescent="0.2">
      <c r="A2844" s="216">
        <v>51335</v>
      </c>
      <c r="B2844" s="214" t="s">
        <v>892</v>
      </c>
      <c r="C2844" s="218">
        <v>559</v>
      </c>
      <c r="D2844" s="216" t="s">
        <v>25</v>
      </c>
      <c r="E2844" s="220">
        <v>3237</v>
      </c>
      <c r="F2844" s="230" t="s">
        <v>36</v>
      </c>
      <c r="G2844" s="221"/>
      <c r="H2844" s="223">
        <v>210000</v>
      </c>
      <c r="I2844" s="223">
        <v>0</v>
      </c>
      <c r="J2844" s="223">
        <v>0</v>
      </c>
    </row>
    <row r="2845" spans="1:10" s="167" customFormat="1" x14ac:dyDescent="0.2">
      <c r="A2845" s="390">
        <v>51335</v>
      </c>
      <c r="B2845" s="303" t="s">
        <v>892</v>
      </c>
      <c r="C2845" s="286">
        <v>559</v>
      </c>
      <c r="D2845" s="286"/>
      <c r="E2845" s="287">
        <v>42</v>
      </c>
      <c r="F2845" s="288"/>
      <c r="G2845" s="351"/>
      <c r="H2845" s="290">
        <f>H2846+H2848</f>
        <v>1100000</v>
      </c>
      <c r="I2845" s="290">
        <f t="shared" ref="I2845:J2845" si="1806">I2846+I2848</f>
        <v>0</v>
      </c>
      <c r="J2845" s="290">
        <f t="shared" si="1806"/>
        <v>0</v>
      </c>
    </row>
    <row r="2846" spans="1:10" s="167" customFormat="1" x14ac:dyDescent="0.2">
      <c r="A2846" s="325">
        <v>51335</v>
      </c>
      <c r="B2846" s="329" t="s">
        <v>892</v>
      </c>
      <c r="C2846" s="154">
        <v>559</v>
      </c>
      <c r="D2846" s="155"/>
      <c r="E2846" s="156">
        <v>421</v>
      </c>
      <c r="F2846" s="226"/>
      <c r="G2846" s="221"/>
      <c r="H2846" s="243">
        <f>H2847</f>
        <v>300000</v>
      </c>
      <c r="I2846" s="243">
        <f t="shared" ref="I2846:J2846" si="1807">I2847</f>
        <v>0</v>
      </c>
      <c r="J2846" s="243">
        <f t="shared" si="1807"/>
        <v>0</v>
      </c>
    </row>
    <row r="2847" spans="1:10" s="244" customFormat="1" x14ac:dyDescent="0.2">
      <c r="A2847" s="216">
        <v>51335</v>
      </c>
      <c r="B2847" s="214" t="s">
        <v>892</v>
      </c>
      <c r="C2847" s="218">
        <v>559</v>
      </c>
      <c r="D2847" s="216" t="s">
        <v>25</v>
      </c>
      <c r="E2847" s="220">
        <v>4214</v>
      </c>
      <c r="F2847" s="230" t="s">
        <v>154</v>
      </c>
      <c r="G2847" s="221"/>
      <c r="H2847" s="245">
        <v>300000</v>
      </c>
      <c r="I2847" s="245">
        <v>0</v>
      </c>
      <c r="J2847" s="245">
        <v>0</v>
      </c>
    </row>
    <row r="2848" spans="1:10" s="244" customFormat="1" x14ac:dyDescent="0.2">
      <c r="A2848" s="325">
        <v>51335</v>
      </c>
      <c r="B2848" s="329" t="s">
        <v>892</v>
      </c>
      <c r="C2848" s="154">
        <v>559</v>
      </c>
      <c r="D2848" s="155"/>
      <c r="E2848" s="156">
        <v>422</v>
      </c>
      <c r="F2848" s="226"/>
      <c r="G2848" s="221"/>
      <c r="H2848" s="262">
        <f>H2849</f>
        <v>800000</v>
      </c>
      <c r="I2848" s="262">
        <f t="shared" ref="I2848:J2848" si="1808">I2849</f>
        <v>0</v>
      </c>
      <c r="J2848" s="262">
        <f t="shared" si="1808"/>
        <v>0</v>
      </c>
    </row>
    <row r="2849" spans="1:10" s="244" customFormat="1" x14ac:dyDescent="0.2">
      <c r="A2849" s="216">
        <v>51335</v>
      </c>
      <c r="B2849" s="214" t="s">
        <v>892</v>
      </c>
      <c r="C2849" s="218">
        <v>559</v>
      </c>
      <c r="D2849" s="216" t="s">
        <v>25</v>
      </c>
      <c r="E2849" s="220">
        <v>4222</v>
      </c>
      <c r="F2849" s="230" t="s">
        <v>130</v>
      </c>
      <c r="G2849" s="221"/>
      <c r="H2849" s="245">
        <v>800000</v>
      </c>
      <c r="I2849" s="245">
        <v>0</v>
      </c>
      <c r="J2849" s="245">
        <v>0</v>
      </c>
    </row>
    <row r="2850" spans="1:10" s="244" customFormat="1" ht="67.5" x14ac:dyDescent="0.2">
      <c r="A2850" s="391">
        <v>51335</v>
      </c>
      <c r="B2850" s="297" t="s">
        <v>893</v>
      </c>
      <c r="C2850" s="297"/>
      <c r="D2850" s="297"/>
      <c r="E2850" s="298"/>
      <c r="F2850" s="300" t="s">
        <v>859</v>
      </c>
      <c r="G2850" s="301" t="s">
        <v>690</v>
      </c>
      <c r="H2850" s="302">
        <f>H2851+H2856+H2864+H2867+H2872+H2880+H2861+H2877</f>
        <v>1441000</v>
      </c>
      <c r="I2850" s="302">
        <f t="shared" ref="I2850:J2850" si="1809">I2851+I2856+I2864+I2867+I2872+I2880+I2861+I2877</f>
        <v>695000</v>
      </c>
      <c r="J2850" s="302">
        <f t="shared" si="1809"/>
        <v>0</v>
      </c>
    </row>
    <row r="2851" spans="1:10" s="244" customFormat="1" x14ac:dyDescent="0.2">
      <c r="A2851" s="335">
        <v>51335</v>
      </c>
      <c r="B2851" s="333" t="s">
        <v>893</v>
      </c>
      <c r="C2851" s="286">
        <v>43</v>
      </c>
      <c r="D2851" s="333"/>
      <c r="E2851" s="287">
        <v>31</v>
      </c>
      <c r="F2851" s="288"/>
      <c r="G2851" s="288"/>
      <c r="H2851" s="318">
        <f>H2852+H2854</f>
        <v>10000</v>
      </c>
      <c r="I2851" s="318">
        <f t="shared" ref="I2851:J2851" si="1810">I2852+I2854</f>
        <v>86000</v>
      </c>
      <c r="J2851" s="318">
        <f t="shared" si="1810"/>
        <v>0</v>
      </c>
    </row>
    <row r="2852" spans="1:10" s="244" customFormat="1" x14ac:dyDescent="0.2">
      <c r="A2852" s="325">
        <v>51335</v>
      </c>
      <c r="B2852" s="329" t="s">
        <v>893</v>
      </c>
      <c r="C2852" s="330">
        <v>43</v>
      </c>
      <c r="D2852" s="325"/>
      <c r="E2852" s="187">
        <v>311</v>
      </c>
      <c r="F2852" s="231"/>
      <c r="G2852" s="331"/>
      <c r="H2852" s="200">
        <f>H2853</f>
        <v>8600</v>
      </c>
      <c r="I2852" s="200">
        <f t="shared" ref="I2852:J2854" si="1811">I2853</f>
        <v>73800</v>
      </c>
      <c r="J2852" s="200">
        <f t="shared" si="1811"/>
        <v>0</v>
      </c>
    </row>
    <row r="2853" spans="1:10" s="244" customFormat="1" x14ac:dyDescent="0.2">
      <c r="A2853" s="216">
        <v>51335</v>
      </c>
      <c r="B2853" s="214" t="s">
        <v>893</v>
      </c>
      <c r="C2853" s="215">
        <v>43</v>
      </c>
      <c r="D2853" s="216" t="s">
        <v>25</v>
      </c>
      <c r="E2853" s="188">
        <v>3111</v>
      </c>
      <c r="F2853" s="229" t="s">
        <v>19</v>
      </c>
      <c r="G2853" s="209"/>
      <c r="H2853" s="334">
        <v>8600</v>
      </c>
      <c r="I2853" s="334">
        <v>73800</v>
      </c>
      <c r="J2853" s="334">
        <v>0</v>
      </c>
    </row>
    <row r="2854" spans="1:10" s="244" customFormat="1" x14ac:dyDescent="0.2">
      <c r="A2854" s="325">
        <v>51335</v>
      </c>
      <c r="B2854" s="329" t="s">
        <v>893</v>
      </c>
      <c r="C2854" s="330">
        <v>43</v>
      </c>
      <c r="D2854" s="325"/>
      <c r="E2854" s="187">
        <v>313</v>
      </c>
      <c r="F2854" s="231"/>
      <c r="G2854" s="331"/>
      <c r="H2854" s="200">
        <f>H2855</f>
        <v>1400</v>
      </c>
      <c r="I2854" s="200">
        <f t="shared" si="1811"/>
        <v>12200</v>
      </c>
      <c r="J2854" s="200">
        <f t="shared" si="1811"/>
        <v>0</v>
      </c>
    </row>
    <row r="2855" spans="1:10" s="244" customFormat="1" x14ac:dyDescent="0.2">
      <c r="A2855" s="216">
        <v>51335</v>
      </c>
      <c r="B2855" s="214" t="s">
        <v>893</v>
      </c>
      <c r="C2855" s="215">
        <v>43</v>
      </c>
      <c r="D2855" s="216" t="s">
        <v>25</v>
      </c>
      <c r="E2855" s="188">
        <v>3132</v>
      </c>
      <c r="F2855" s="229" t="s">
        <v>280</v>
      </c>
      <c r="G2855" s="209"/>
      <c r="H2855" s="334">
        <v>1400</v>
      </c>
      <c r="I2855" s="334">
        <v>12200</v>
      </c>
      <c r="J2855" s="334">
        <v>0</v>
      </c>
    </row>
    <row r="2856" spans="1:10" s="244" customFormat="1" x14ac:dyDescent="0.2">
      <c r="A2856" s="390">
        <v>51335</v>
      </c>
      <c r="B2856" s="303" t="s">
        <v>893</v>
      </c>
      <c r="C2856" s="286">
        <v>43</v>
      </c>
      <c r="D2856" s="286"/>
      <c r="E2856" s="287">
        <v>32</v>
      </c>
      <c r="F2856" s="288"/>
      <c r="G2856" s="289"/>
      <c r="H2856" s="290">
        <f>H2857+H2859</f>
        <v>12000</v>
      </c>
      <c r="I2856" s="290">
        <f t="shared" ref="I2856:J2856" si="1812">I2857+I2859</f>
        <v>18000</v>
      </c>
      <c r="J2856" s="290">
        <f t="shared" si="1812"/>
        <v>0</v>
      </c>
    </row>
    <row r="2857" spans="1:10" s="244" customFormat="1" x14ac:dyDescent="0.2">
      <c r="A2857" s="325">
        <v>51335</v>
      </c>
      <c r="B2857" s="329" t="s">
        <v>893</v>
      </c>
      <c r="C2857" s="154">
        <v>43</v>
      </c>
      <c r="D2857" s="155"/>
      <c r="E2857" s="156">
        <v>321</v>
      </c>
      <c r="F2857" s="226"/>
      <c r="G2857" s="157"/>
      <c r="H2857" s="247">
        <f>H2858</f>
        <v>10000</v>
      </c>
      <c r="I2857" s="247">
        <f t="shared" ref="I2857:J2857" si="1813">I2858</f>
        <v>5000</v>
      </c>
      <c r="J2857" s="247">
        <f t="shared" si="1813"/>
        <v>0</v>
      </c>
    </row>
    <row r="2858" spans="1:10" s="167" customFormat="1" x14ac:dyDescent="0.2">
      <c r="A2858" s="216">
        <v>51335</v>
      </c>
      <c r="B2858" s="214" t="s">
        <v>893</v>
      </c>
      <c r="C2858" s="218">
        <v>43</v>
      </c>
      <c r="D2858" s="216" t="s">
        <v>25</v>
      </c>
      <c r="E2858" s="220">
        <v>3211</v>
      </c>
      <c r="F2858" s="230" t="s">
        <v>110</v>
      </c>
      <c r="G2858" s="221"/>
      <c r="H2858" s="223">
        <v>10000</v>
      </c>
      <c r="I2858" s="223">
        <v>5000</v>
      </c>
      <c r="J2858" s="223">
        <v>0</v>
      </c>
    </row>
    <row r="2859" spans="1:10" s="167" customFormat="1" x14ac:dyDescent="0.2">
      <c r="A2859" s="325">
        <v>51335</v>
      </c>
      <c r="B2859" s="329" t="s">
        <v>893</v>
      </c>
      <c r="C2859" s="154">
        <v>43</v>
      </c>
      <c r="D2859" s="155"/>
      <c r="E2859" s="156">
        <v>322</v>
      </c>
      <c r="F2859" s="226"/>
      <c r="G2859" s="157"/>
      <c r="H2859" s="247">
        <f>H2860</f>
        <v>2000</v>
      </c>
      <c r="I2859" s="247">
        <f t="shared" ref="I2859:J2859" si="1814">I2860</f>
        <v>13000</v>
      </c>
      <c r="J2859" s="247">
        <f t="shared" si="1814"/>
        <v>0</v>
      </c>
    </row>
    <row r="2860" spans="1:10" s="244" customFormat="1" x14ac:dyDescent="0.2">
      <c r="A2860" s="216">
        <v>51335</v>
      </c>
      <c r="B2860" s="214" t="s">
        <v>893</v>
      </c>
      <c r="C2860" s="218">
        <v>43</v>
      </c>
      <c r="D2860" s="216" t="s">
        <v>25</v>
      </c>
      <c r="E2860" s="220">
        <v>3221</v>
      </c>
      <c r="F2860" s="230" t="s">
        <v>146</v>
      </c>
      <c r="G2860" s="221"/>
      <c r="H2860" s="223">
        <v>2000</v>
      </c>
      <c r="I2860" s="223">
        <v>13000</v>
      </c>
      <c r="J2860" s="223">
        <v>0</v>
      </c>
    </row>
    <row r="2861" spans="1:10" s="244" customFormat="1" x14ac:dyDescent="0.2">
      <c r="A2861" s="390">
        <v>51335</v>
      </c>
      <c r="B2861" s="303" t="s">
        <v>893</v>
      </c>
      <c r="C2861" s="286">
        <v>43</v>
      </c>
      <c r="D2861" s="286"/>
      <c r="E2861" s="287">
        <v>41</v>
      </c>
      <c r="F2861" s="288"/>
      <c r="G2861" s="289"/>
      <c r="H2861" s="290">
        <f>H2862</f>
        <v>177000</v>
      </c>
      <c r="I2861" s="290">
        <f t="shared" ref="I2861:J2862" si="1815">I2862</f>
        <v>0</v>
      </c>
      <c r="J2861" s="290">
        <f t="shared" si="1815"/>
        <v>0</v>
      </c>
    </row>
    <row r="2862" spans="1:10" s="244" customFormat="1" x14ac:dyDescent="0.2">
      <c r="A2862" s="325">
        <v>51335</v>
      </c>
      <c r="B2862" s="329" t="s">
        <v>893</v>
      </c>
      <c r="C2862" s="154">
        <v>43</v>
      </c>
      <c r="D2862" s="155"/>
      <c r="E2862" s="156">
        <v>412</v>
      </c>
      <c r="F2862" s="226"/>
      <c r="G2862" s="157"/>
      <c r="H2862" s="243">
        <f>H2863</f>
        <v>177000</v>
      </c>
      <c r="I2862" s="243">
        <f t="shared" si="1815"/>
        <v>0</v>
      </c>
      <c r="J2862" s="243">
        <f t="shared" si="1815"/>
        <v>0</v>
      </c>
    </row>
    <row r="2863" spans="1:10" s="244" customFormat="1" x14ac:dyDescent="0.2">
      <c r="A2863" s="216">
        <v>51335</v>
      </c>
      <c r="B2863" s="214" t="s">
        <v>893</v>
      </c>
      <c r="C2863" s="218">
        <v>43</v>
      </c>
      <c r="D2863" s="216" t="s">
        <v>25</v>
      </c>
      <c r="E2863" s="220">
        <v>4126</v>
      </c>
      <c r="F2863" s="230" t="s">
        <v>4</v>
      </c>
      <c r="G2863" s="221"/>
      <c r="H2863" s="245">
        <v>177000</v>
      </c>
      <c r="I2863" s="245">
        <v>0</v>
      </c>
      <c r="J2863" s="245">
        <v>0</v>
      </c>
    </row>
    <row r="2864" spans="1:10" s="179" customFormat="1" x14ac:dyDescent="0.2">
      <c r="A2864" s="390">
        <v>51335</v>
      </c>
      <c r="B2864" s="303" t="s">
        <v>893</v>
      </c>
      <c r="C2864" s="286">
        <v>43</v>
      </c>
      <c r="D2864" s="286"/>
      <c r="E2864" s="287">
        <v>42</v>
      </c>
      <c r="F2864" s="288"/>
      <c r="G2864" s="289"/>
      <c r="H2864" s="290">
        <f>H2865</f>
        <v>17000</v>
      </c>
      <c r="I2864" s="290">
        <f t="shared" ref="I2864:J2865" si="1816">I2865</f>
        <v>0</v>
      </c>
      <c r="J2864" s="290">
        <f t="shared" si="1816"/>
        <v>0</v>
      </c>
    </row>
    <row r="2865" spans="1:10" s="152" customFormat="1" x14ac:dyDescent="0.2">
      <c r="A2865" s="325">
        <v>51335</v>
      </c>
      <c r="B2865" s="329" t="s">
        <v>893</v>
      </c>
      <c r="C2865" s="154">
        <v>43</v>
      </c>
      <c r="D2865" s="155"/>
      <c r="E2865" s="156">
        <v>422</v>
      </c>
      <c r="F2865" s="226"/>
      <c r="G2865" s="157"/>
      <c r="H2865" s="243">
        <f>H2866</f>
        <v>17000</v>
      </c>
      <c r="I2865" s="243">
        <f t="shared" si="1816"/>
        <v>0</v>
      </c>
      <c r="J2865" s="243">
        <f t="shared" si="1816"/>
        <v>0</v>
      </c>
    </row>
    <row r="2866" spans="1:10" s="244" customFormat="1" x14ac:dyDescent="0.2">
      <c r="A2866" s="216">
        <v>51335</v>
      </c>
      <c r="B2866" s="214" t="s">
        <v>893</v>
      </c>
      <c r="C2866" s="218">
        <v>43</v>
      </c>
      <c r="D2866" s="216" t="s">
        <v>25</v>
      </c>
      <c r="E2866" s="220">
        <v>4222</v>
      </c>
      <c r="F2866" s="230" t="s">
        <v>130</v>
      </c>
      <c r="G2866" s="221"/>
      <c r="H2866" s="245">
        <v>17000</v>
      </c>
      <c r="I2866" s="245">
        <v>0</v>
      </c>
      <c r="J2866" s="245">
        <v>0</v>
      </c>
    </row>
    <row r="2867" spans="1:10" s="152" customFormat="1" x14ac:dyDescent="0.2">
      <c r="A2867" s="335">
        <v>51335</v>
      </c>
      <c r="B2867" s="333" t="s">
        <v>893</v>
      </c>
      <c r="C2867" s="286">
        <v>559</v>
      </c>
      <c r="D2867" s="333"/>
      <c r="E2867" s="287">
        <v>31</v>
      </c>
      <c r="F2867" s="288"/>
      <c r="G2867" s="351"/>
      <c r="H2867" s="318">
        <f>H2868+H2870</f>
        <v>58000</v>
      </c>
      <c r="I2867" s="318">
        <f t="shared" ref="I2867:J2867" si="1817">I2868+I2870</f>
        <v>487000</v>
      </c>
      <c r="J2867" s="318">
        <f t="shared" si="1817"/>
        <v>0</v>
      </c>
    </row>
    <row r="2868" spans="1:10" x14ac:dyDescent="0.2">
      <c r="A2868" s="325">
        <v>51335</v>
      </c>
      <c r="B2868" s="329" t="s">
        <v>893</v>
      </c>
      <c r="C2868" s="330">
        <v>559</v>
      </c>
      <c r="D2868" s="325"/>
      <c r="E2868" s="187">
        <v>311</v>
      </c>
      <c r="F2868" s="231"/>
      <c r="G2868" s="221"/>
      <c r="H2868" s="200">
        <f>H2869</f>
        <v>49800</v>
      </c>
      <c r="I2868" s="200">
        <f t="shared" ref="I2868:J2868" si="1818">I2869</f>
        <v>418000</v>
      </c>
      <c r="J2868" s="200">
        <f t="shared" si="1818"/>
        <v>0</v>
      </c>
    </row>
    <row r="2869" spans="1:10" ht="15" x14ac:dyDescent="0.2">
      <c r="A2869" s="216">
        <v>51335</v>
      </c>
      <c r="B2869" s="214" t="s">
        <v>893</v>
      </c>
      <c r="C2869" s="215">
        <v>559</v>
      </c>
      <c r="D2869" s="216" t="s">
        <v>25</v>
      </c>
      <c r="E2869" s="188">
        <v>3111</v>
      </c>
      <c r="F2869" s="229" t="s">
        <v>19</v>
      </c>
      <c r="G2869" s="221"/>
      <c r="H2869" s="334">
        <v>49800</v>
      </c>
      <c r="I2869" s="334">
        <v>418000</v>
      </c>
      <c r="J2869" s="334">
        <v>0</v>
      </c>
    </row>
    <row r="2870" spans="1:10" x14ac:dyDescent="0.2">
      <c r="A2870" s="325">
        <v>51335</v>
      </c>
      <c r="B2870" s="329" t="s">
        <v>893</v>
      </c>
      <c r="C2870" s="330">
        <v>559</v>
      </c>
      <c r="D2870" s="325"/>
      <c r="E2870" s="187">
        <v>313</v>
      </c>
      <c r="F2870" s="231"/>
      <c r="G2870" s="221"/>
      <c r="H2870" s="200">
        <f>H2871</f>
        <v>8200</v>
      </c>
      <c r="I2870" s="200">
        <f>I2871</f>
        <v>69000</v>
      </c>
      <c r="J2870" s="200">
        <v>0</v>
      </c>
    </row>
    <row r="2871" spans="1:10" ht="15" x14ac:dyDescent="0.2">
      <c r="A2871" s="216">
        <v>51335</v>
      </c>
      <c r="B2871" s="214" t="s">
        <v>893</v>
      </c>
      <c r="C2871" s="215">
        <v>559</v>
      </c>
      <c r="D2871" s="216" t="s">
        <v>25</v>
      </c>
      <c r="E2871" s="188">
        <v>3132</v>
      </c>
      <c r="F2871" s="229" t="s">
        <v>280</v>
      </c>
      <c r="G2871" s="221"/>
      <c r="H2871" s="334">
        <v>8200</v>
      </c>
      <c r="I2871" s="334">
        <v>69000</v>
      </c>
      <c r="J2871" s="334">
        <v>0</v>
      </c>
    </row>
    <row r="2872" spans="1:10" s="152" customFormat="1" x14ac:dyDescent="0.2">
      <c r="A2872" s="390">
        <v>51335</v>
      </c>
      <c r="B2872" s="303" t="s">
        <v>893</v>
      </c>
      <c r="C2872" s="286">
        <v>559</v>
      </c>
      <c r="D2872" s="286"/>
      <c r="E2872" s="287">
        <v>32</v>
      </c>
      <c r="F2872" s="288"/>
      <c r="G2872" s="351"/>
      <c r="H2872" s="356">
        <f>H2873+H2875</f>
        <v>66000</v>
      </c>
      <c r="I2872" s="356">
        <f t="shared" ref="I2872:J2872" si="1819">I2873+I2875</f>
        <v>104000</v>
      </c>
      <c r="J2872" s="356">
        <f t="shared" si="1819"/>
        <v>0</v>
      </c>
    </row>
    <row r="2873" spans="1:10" x14ac:dyDescent="0.2">
      <c r="A2873" s="325">
        <v>51335</v>
      </c>
      <c r="B2873" s="329" t="s">
        <v>893</v>
      </c>
      <c r="C2873" s="154">
        <v>559</v>
      </c>
      <c r="D2873" s="155"/>
      <c r="E2873" s="156">
        <v>321</v>
      </c>
      <c r="F2873" s="226"/>
      <c r="G2873" s="221"/>
      <c r="H2873" s="262">
        <f>H2874</f>
        <v>58000</v>
      </c>
      <c r="I2873" s="262">
        <f t="shared" ref="I2873:J2873" si="1820">I2874</f>
        <v>32000</v>
      </c>
      <c r="J2873" s="262">
        <f t="shared" si="1820"/>
        <v>0</v>
      </c>
    </row>
    <row r="2874" spans="1:10" s="152" customFormat="1" x14ac:dyDescent="0.2">
      <c r="A2874" s="216">
        <v>51335</v>
      </c>
      <c r="B2874" s="214" t="s">
        <v>893</v>
      </c>
      <c r="C2874" s="218">
        <v>559</v>
      </c>
      <c r="D2874" s="216" t="s">
        <v>25</v>
      </c>
      <c r="E2874" s="220">
        <v>3211</v>
      </c>
      <c r="F2874" s="230" t="s">
        <v>110</v>
      </c>
      <c r="G2874" s="221"/>
      <c r="H2874" s="245">
        <v>58000</v>
      </c>
      <c r="I2874" s="245">
        <v>32000</v>
      </c>
      <c r="J2874" s="245">
        <v>0</v>
      </c>
    </row>
    <row r="2875" spans="1:10" x14ac:dyDescent="0.2">
      <c r="A2875" s="325">
        <v>51335</v>
      </c>
      <c r="B2875" s="329" t="s">
        <v>893</v>
      </c>
      <c r="C2875" s="154">
        <v>559</v>
      </c>
      <c r="D2875" s="155"/>
      <c r="E2875" s="156">
        <v>322</v>
      </c>
      <c r="F2875" s="226"/>
      <c r="G2875" s="157"/>
      <c r="H2875" s="262">
        <f>H2876</f>
        <v>8000</v>
      </c>
      <c r="I2875" s="262">
        <f t="shared" ref="I2875:J2875" si="1821">I2876</f>
        <v>72000</v>
      </c>
      <c r="J2875" s="262">
        <f t="shared" si="1821"/>
        <v>0</v>
      </c>
    </row>
    <row r="2876" spans="1:10" s="244" customFormat="1" x14ac:dyDescent="0.2">
      <c r="A2876" s="216">
        <v>51335</v>
      </c>
      <c r="B2876" s="214" t="s">
        <v>893</v>
      </c>
      <c r="C2876" s="218">
        <v>559</v>
      </c>
      <c r="D2876" s="216" t="s">
        <v>25</v>
      </c>
      <c r="E2876" s="220">
        <v>3221</v>
      </c>
      <c r="F2876" s="230" t="s">
        <v>146</v>
      </c>
      <c r="G2876" s="221"/>
      <c r="H2876" s="245">
        <v>8000</v>
      </c>
      <c r="I2876" s="245">
        <v>72000</v>
      </c>
      <c r="J2876" s="245">
        <v>0</v>
      </c>
    </row>
    <row r="2877" spans="1:10" s="152" customFormat="1" x14ac:dyDescent="0.2">
      <c r="A2877" s="390">
        <v>51335</v>
      </c>
      <c r="B2877" s="303" t="s">
        <v>893</v>
      </c>
      <c r="C2877" s="286">
        <v>559</v>
      </c>
      <c r="D2877" s="286"/>
      <c r="E2877" s="287">
        <v>41</v>
      </c>
      <c r="F2877" s="288"/>
      <c r="G2877" s="289"/>
      <c r="H2877" s="290">
        <f>H2878</f>
        <v>1005000</v>
      </c>
      <c r="I2877" s="290">
        <f t="shared" ref="I2877:J2878" si="1822">I2878</f>
        <v>0</v>
      </c>
      <c r="J2877" s="290">
        <f t="shared" si="1822"/>
        <v>0</v>
      </c>
    </row>
    <row r="2878" spans="1:10" x14ac:dyDescent="0.2">
      <c r="A2878" s="325">
        <v>51335</v>
      </c>
      <c r="B2878" s="329" t="s">
        <v>893</v>
      </c>
      <c r="C2878" s="154">
        <v>559</v>
      </c>
      <c r="D2878" s="155"/>
      <c r="E2878" s="156">
        <v>412</v>
      </c>
      <c r="F2878" s="226"/>
      <c r="G2878" s="157"/>
      <c r="H2878" s="243">
        <f>H2879</f>
        <v>1005000</v>
      </c>
      <c r="I2878" s="243">
        <f t="shared" si="1822"/>
        <v>0</v>
      </c>
      <c r="J2878" s="243">
        <f t="shared" si="1822"/>
        <v>0</v>
      </c>
    </row>
    <row r="2879" spans="1:10" ht="15" x14ac:dyDescent="0.2">
      <c r="A2879" s="216">
        <v>51335</v>
      </c>
      <c r="B2879" s="214" t="s">
        <v>893</v>
      </c>
      <c r="C2879" s="218">
        <v>559</v>
      </c>
      <c r="D2879" s="216" t="s">
        <v>25</v>
      </c>
      <c r="E2879" s="220">
        <v>4126</v>
      </c>
      <c r="F2879" s="230" t="s">
        <v>4</v>
      </c>
      <c r="G2879" s="221"/>
      <c r="H2879" s="245">
        <v>1005000</v>
      </c>
      <c r="I2879" s="245">
        <v>0</v>
      </c>
      <c r="J2879" s="245">
        <v>0</v>
      </c>
    </row>
    <row r="2880" spans="1:10" x14ac:dyDescent="0.2">
      <c r="A2880" s="390">
        <v>51335</v>
      </c>
      <c r="B2880" s="303" t="s">
        <v>893</v>
      </c>
      <c r="C2880" s="286">
        <v>559</v>
      </c>
      <c r="D2880" s="286"/>
      <c r="E2880" s="287">
        <v>42</v>
      </c>
      <c r="F2880" s="288"/>
      <c r="G2880" s="289"/>
      <c r="H2880" s="290">
        <f>H2881</f>
        <v>96000</v>
      </c>
      <c r="I2880" s="290">
        <f t="shared" ref="I2880:J2880" si="1823">I2881</f>
        <v>0</v>
      </c>
      <c r="J2880" s="290">
        <f t="shared" si="1823"/>
        <v>0</v>
      </c>
    </row>
    <row r="2881" spans="1:10" x14ac:dyDescent="0.2">
      <c r="A2881" s="325">
        <v>51335</v>
      </c>
      <c r="B2881" s="329" t="s">
        <v>893</v>
      </c>
      <c r="C2881" s="154">
        <v>559</v>
      </c>
      <c r="D2881" s="155"/>
      <c r="E2881" s="156">
        <v>422</v>
      </c>
      <c r="F2881" s="226"/>
      <c r="G2881" s="157"/>
      <c r="H2881" s="243">
        <f>H2882</f>
        <v>96000</v>
      </c>
      <c r="I2881" s="243">
        <f t="shared" ref="I2881:J2881" si="1824">I2882</f>
        <v>0</v>
      </c>
      <c r="J2881" s="243">
        <f t="shared" si="1824"/>
        <v>0</v>
      </c>
    </row>
    <row r="2882" spans="1:10" s="152" customFormat="1" x14ac:dyDescent="0.2">
      <c r="A2882" s="216">
        <v>51335</v>
      </c>
      <c r="B2882" s="214" t="s">
        <v>893</v>
      </c>
      <c r="C2882" s="218">
        <v>559</v>
      </c>
      <c r="D2882" s="216" t="s">
        <v>25</v>
      </c>
      <c r="E2882" s="220">
        <v>4222</v>
      </c>
      <c r="F2882" s="230" t="s">
        <v>130</v>
      </c>
      <c r="G2882" s="221"/>
      <c r="H2882" s="245">
        <v>96000</v>
      </c>
      <c r="I2882" s="245">
        <v>0</v>
      </c>
      <c r="J2882" s="245">
        <v>0</v>
      </c>
    </row>
    <row r="2883" spans="1:10" x14ac:dyDescent="0.2">
      <c r="A2883" s="402">
        <v>51327</v>
      </c>
      <c r="B2883" s="439" t="s">
        <v>756</v>
      </c>
      <c r="C2883" s="439"/>
      <c r="D2883" s="439"/>
      <c r="E2883" s="439"/>
      <c r="F2883" s="234" t="s">
        <v>743</v>
      </c>
      <c r="G2883" s="180"/>
      <c r="H2883" s="151">
        <f t="shared" ref="H2883:J2883" si="1825">H2884+H2945+H2995+H3005+H3016+H3070+H3121+H3170+H3218+H3183</f>
        <v>116201500</v>
      </c>
      <c r="I2883" s="151">
        <f t="shared" si="1825"/>
        <v>103242300</v>
      </c>
      <c r="J2883" s="151">
        <f t="shared" si="1825"/>
        <v>62000000</v>
      </c>
    </row>
    <row r="2884" spans="1:10" ht="67.5" x14ac:dyDescent="0.2">
      <c r="A2884" s="391">
        <v>51327</v>
      </c>
      <c r="B2884" s="297" t="s">
        <v>894</v>
      </c>
      <c r="C2884" s="297"/>
      <c r="D2884" s="297"/>
      <c r="E2884" s="298"/>
      <c r="F2884" s="300" t="s">
        <v>768</v>
      </c>
      <c r="G2884" s="301" t="s">
        <v>690</v>
      </c>
      <c r="H2884" s="302">
        <f t="shared" ref="H2884:J2884" si="1826">H2885+H2895+H2928+H2936+H2942</f>
        <v>32602900</v>
      </c>
      <c r="I2884" s="302">
        <f t="shared" si="1826"/>
        <v>29785500</v>
      </c>
      <c r="J2884" s="302">
        <f t="shared" si="1826"/>
        <v>30381500</v>
      </c>
    </row>
    <row r="2885" spans="1:10" x14ac:dyDescent="0.2">
      <c r="A2885" s="390">
        <v>51327</v>
      </c>
      <c r="B2885" s="303" t="s">
        <v>894</v>
      </c>
      <c r="C2885" s="286">
        <v>43</v>
      </c>
      <c r="D2885" s="286"/>
      <c r="E2885" s="287">
        <v>31</v>
      </c>
      <c r="F2885" s="288"/>
      <c r="G2885" s="289"/>
      <c r="H2885" s="290">
        <f>H2886+H2891+H2893</f>
        <v>12471500</v>
      </c>
      <c r="I2885" s="290">
        <f t="shared" ref="I2885:J2885" si="1827">I2886+I2891+I2893</f>
        <v>12821000</v>
      </c>
      <c r="J2885" s="290">
        <f t="shared" si="1827"/>
        <v>13287000</v>
      </c>
    </row>
    <row r="2886" spans="1:10" x14ac:dyDescent="0.2">
      <c r="A2886" s="325">
        <v>51327</v>
      </c>
      <c r="B2886" s="329" t="s">
        <v>894</v>
      </c>
      <c r="C2886" s="330">
        <v>43</v>
      </c>
      <c r="D2886" s="325"/>
      <c r="E2886" s="187">
        <v>311</v>
      </c>
      <c r="F2886" s="231"/>
      <c r="G2886" s="331"/>
      <c r="H2886" s="200">
        <f>H2887+H2888+H2889+H2890</f>
        <v>9938000</v>
      </c>
      <c r="I2886" s="200">
        <f t="shared" ref="I2886:J2886" si="1828">I2887+I2888+I2889+I2890</f>
        <v>10238000</v>
      </c>
      <c r="J2886" s="200">
        <f t="shared" si="1828"/>
        <v>10638000</v>
      </c>
    </row>
    <row r="2887" spans="1:10" ht="15" x14ac:dyDescent="0.2">
      <c r="A2887" s="216">
        <v>51327</v>
      </c>
      <c r="B2887" s="214" t="s">
        <v>894</v>
      </c>
      <c r="C2887" s="215">
        <v>43</v>
      </c>
      <c r="D2887" s="216" t="s">
        <v>25</v>
      </c>
      <c r="E2887" s="188">
        <v>3111</v>
      </c>
      <c r="F2887" s="229" t="s">
        <v>19</v>
      </c>
      <c r="H2887" s="334">
        <v>9900000</v>
      </c>
      <c r="I2887" s="334">
        <v>10200000</v>
      </c>
      <c r="J2887" s="334">
        <v>10600000</v>
      </c>
    </row>
    <row r="2888" spans="1:10" ht="15" x14ac:dyDescent="0.2">
      <c r="A2888" s="216">
        <v>51327</v>
      </c>
      <c r="B2888" s="214" t="s">
        <v>894</v>
      </c>
      <c r="C2888" s="215">
        <v>43</v>
      </c>
      <c r="D2888" s="216" t="s">
        <v>25</v>
      </c>
      <c r="E2888" s="188">
        <v>3112</v>
      </c>
      <c r="F2888" s="229" t="s">
        <v>640</v>
      </c>
      <c r="H2888" s="334">
        <v>36000</v>
      </c>
      <c r="I2888" s="334">
        <v>36000</v>
      </c>
      <c r="J2888" s="334">
        <v>36000</v>
      </c>
    </row>
    <row r="2889" spans="1:10" s="152" customFormat="1" x14ac:dyDescent="0.2">
      <c r="A2889" s="216">
        <v>51327</v>
      </c>
      <c r="B2889" s="214" t="s">
        <v>894</v>
      </c>
      <c r="C2889" s="215">
        <v>43</v>
      </c>
      <c r="D2889" s="216" t="s">
        <v>25</v>
      </c>
      <c r="E2889" s="188">
        <v>3113</v>
      </c>
      <c r="F2889" s="229" t="s">
        <v>20</v>
      </c>
      <c r="G2889" s="209"/>
      <c r="H2889" s="334">
        <v>1000</v>
      </c>
      <c r="I2889" s="334">
        <v>1000</v>
      </c>
      <c r="J2889" s="334">
        <v>1000</v>
      </c>
    </row>
    <row r="2890" spans="1:10" ht="15" x14ac:dyDescent="0.2">
      <c r="A2890" s="216">
        <v>51327</v>
      </c>
      <c r="B2890" s="214" t="s">
        <v>894</v>
      </c>
      <c r="C2890" s="215">
        <v>43</v>
      </c>
      <c r="D2890" s="216" t="s">
        <v>25</v>
      </c>
      <c r="E2890" s="188">
        <v>3114</v>
      </c>
      <c r="F2890" s="229" t="s">
        <v>21</v>
      </c>
      <c r="H2890" s="334">
        <v>1000</v>
      </c>
      <c r="I2890" s="334">
        <v>1000</v>
      </c>
      <c r="J2890" s="334">
        <v>1000</v>
      </c>
    </row>
    <row r="2891" spans="1:10" x14ac:dyDescent="0.2">
      <c r="A2891" s="325">
        <v>51327</v>
      </c>
      <c r="B2891" s="329" t="s">
        <v>894</v>
      </c>
      <c r="C2891" s="330">
        <v>43</v>
      </c>
      <c r="D2891" s="325"/>
      <c r="E2891" s="187">
        <v>312</v>
      </c>
      <c r="F2891" s="231"/>
      <c r="G2891" s="331"/>
      <c r="H2891" s="200">
        <f>H2892</f>
        <v>900000</v>
      </c>
      <c r="I2891" s="200">
        <f t="shared" ref="I2891:J2891" si="1829">I2892</f>
        <v>900000</v>
      </c>
      <c r="J2891" s="200">
        <f t="shared" si="1829"/>
        <v>900000</v>
      </c>
    </row>
    <row r="2892" spans="1:10" ht="15" x14ac:dyDescent="0.2">
      <c r="A2892" s="216">
        <v>51327</v>
      </c>
      <c r="B2892" s="214" t="s">
        <v>894</v>
      </c>
      <c r="C2892" s="215">
        <v>43</v>
      </c>
      <c r="D2892" s="216" t="s">
        <v>25</v>
      </c>
      <c r="E2892" s="188">
        <v>3121</v>
      </c>
      <c r="F2892" s="229" t="s">
        <v>138</v>
      </c>
      <c r="H2892" s="334">
        <v>900000</v>
      </c>
      <c r="I2892" s="334">
        <v>900000</v>
      </c>
      <c r="J2892" s="334">
        <v>900000</v>
      </c>
    </row>
    <row r="2893" spans="1:10" x14ac:dyDescent="0.2">
      <c r="A2893" s="325">
        <v>51327</v>
      </c>
      <c r="B2893" s="329" t="s">
        <v>894</v>
      </c>
      <c r="C2893" s="330">
        <v>43</v>
      </c>
      <c r="D2893" s="325"/>
      <c r="E2893" s="187">
        <v>313</v>
      </c>
      <c r="F2893" s="231"/>
      <c r="G2893" s="331"/>
      <c r="H2893" s="200">
        <f>H2894</f>
        <v>1633500</v>
      </c>
      <c r="I2893" s="200">
        <f t="shared" ref="I2893:J2893" si="1830">I2894</f>
        <v>1683000</v>
      </c>
      <c r="J2893" s="200">
        <f t="shared" si="1830"/>
        <v>1749000</v>
      </c>
    </row>
    <row r="2894" spans="1:10" ht="15" x14ac:dyDescent="0.2">
      <c r="A2894" s="216">
        <v>51327</v>
      </c>
      <c r="B2894" s="214" t="s">
        <v>894</v>
      </c>
      <c r="C2894" s="215">
        <v>43</v>
      </c>
      <c r="D2894" s="216" t="s">
        <v>25</v>
      </c>
      <c r="E2894" s="188">
        <v>3132</v>
      </c>
      <c r="F2894" s="229" t="s">
        <v>280</v>
      </c>
      <c r="H2894" s="334">
        <v>1633500</v>
      </c>
      <c r="I2894" s="334">
        <v>1683000</v>
      </c>
      <c r="J2894" s="334">
        <v>1749000</v>
      </c>
    </row>
    <row r="2895" spans="1:10" x14ac:dyDescent="0.2">
      <c r="A2895" s="390">
        <v>51327</v>
      </c>
      <c r="B2895" s="303" t="s">
        <v>894</v>
      </c>
      <c r="C2895" s="286">
        <v>43</v>
      </c>
      <c r="D2895" s="286"/>
      <c r="E2895" s="287">
        <v>32</v>
      </c>
      <c r="F2895" s="288"/>
      <c r="G2895" s="289"/>
      <c r="H2895" s="290">
        <f>H2896+H2901+H2908+H2918+H2920</f>
        <v>13791000</v>
      </c>
      <c r="I2895" s="290">
        <f t="shared" ref="I2895:J2895" si="1831">I2896+I2901+I2908+I2918+I2920</f>
        <v>16827500</v>
      </c>
      <c r="J2895" s="290">
        <f t="shared" si="1831"/>
        <v>16957500</v>
      </c>
    </row>
    <row r="2896" spans="1:10" x14ac:dyDescent="0.2">
      <c r="A2896" s="325">
        <v>51327</v>
      </c>
      <c r="B2896" s="329" t="s">
        <v>894</v>
      </c>
      <c r="C2896" s="330">
        <v>43</v>
      </c>
      <c r="D2896" s="325"/>
      <c r="E2896" s="187">
        <v>321</v>
      </c>
      <c r="F2896" s="231"/>
      <c r="G2896" s="331"/>
      <c r="H2896" s="200">
        <f>H2897+H2898+H2899+H2900</f>
        <v>545000</v>
      </c>
      <c r="I2896" s="200">
        <f t="shared" ref="I2896:J2896" si="1832">I2897+I2898+I2899+I2900</f>
        <v>610000</v>
      </c>
      <c r="J2896" s="200">
        <f t="shared" si="1832"/>
        <v>620000</v>
      </c>
    </row>
    <row r="2897" spans="1:10" ht="15" x14ac:dyDescent="0.2">
      <c r="A2897" s="216">
        <v>51327</v>
      </c>
      <c r="B2897" s="214" t="s">
        <v>894</v>
      </c>
      <c r="C2897" s="215">
        <v>43</v>
      </c>
      <c r="D2897" s="216" t="s">
        <v>25</v>
      </c>
      <c r="E2897" s="188">
        <v>3211</v>
      </c>
      <c r="F2897" s="229" t="s">
        <v>110</v>
      </c>
      <c r="H2897" s="334">
        <v>150000</v>
      </c>
      <c r="I2897" s="334">
        <v>200000</v>
      </c>
      <c r="J2897" s="334">
        <v>200000</v>
      </c>
    </row>
    <row r="2898" spans="1:10" ht="30" x14ac:dyDescent="0.2">
      <c r="A2898" s="216">
        <v>51327</v>
      </c>
      <c r="B2898" s="214" t="s">
        <v>894</v>
      </c>
      <c r="C2898" s="215">
        <v>43</v>
      </c>
      <c r="D2898" s="216" t="s">
        <v>25</v>
      </c>
      <c r="E2898" s="188">
        <v>3212</v>
      </c>
      <c r="F2898" s="229" t="s">
        <v>111</v>
      </c>
      <c r="H2898" s="334">
        <v>230000</v>
      </c>
      <c r="I2898" s="334">
        <v>240000</v>
      </c>
      <c r="J2898" s="334">
        <v>250000</v>
      </c>
    </row>
    <row r="2899" spans="1:10" s="152" customFormat="1" x14ac:dyDescent="0.2">
      <c r="A2899" s="216">
        <v>51327</v>
      </c>
      <c r="B2899" s="214" t="s">
        <v>894</v>
      </c>
      <c r="C2899" s="215">
        <v>43</v>
      </c>
      <c r="D2899" s="216" t="s">
        <v>25</v>
      </c>
      <c r="E2899" s="188">
        <v>3213</v>
      </c>
      <c r="F2899" s="229" t="s">
        <v>112</v>
      </c>
      <c r="G2899" s="209"/>
      <c r="H2899" s="334">
        <v>150000</v>
      </c>
      <c r="I2899" s="334">
        <v>150000</v>
      </c>
      <c r="J2899" s="334">
        <v>150000</v>
      </c>
    </row>
    <row r="2900" spans="1:10" ht="15" x14ac:dyDescent="0.2">
      <c r="A2900" s="216">
        <v>51327</v>
      </c>
      <c r="B2900" s="214" t="s">
        <v>894</v>
      </c>
      <c r="C2900" s="215">
        <v>43</v>
      </c>
      <c r="D2900" s="216" t="s">
        <v>25</v>
      </c>
      <c r="E2900" s="188">
        <v>3214</v>
      </c>
      <c r="F2900" s="229" t="s">
        <v>234</v>
      </c>
      <c r="H2900" s="334">
        <v>15000</v>
      </c>
      <c r="I2900" s="334">
        <v>20000</v>
      </c>
      <c r="J2900" s="334">
        <v>20000</v>
      </c>
    </row>
    <row r="2901" spans="1:10" s="152" customFormat="1" x14ac:dyDescent="0.2">
      <c r="A2901" s="325">
        <v>51327</v>
      </c>
      <c r="B2901" s="329" t="s">
        <v>894</v>
      </c>
      <c r="C2901" s="330">
        <v>43</v>
      </c>
      <c r="D2901" s="325"/>
      <c r="E2901" s="187">
        <v>322</v>
      </c>
      <c r="F2901" s="231"/>
      <c r="G2901" s="331"/>
      <c r="H2901" s="200">
        <f>H2902+H2903+H2904+H2905+H2906+H2907</f>
        <v>1057500</v>
      </c>
      <c r="I2901" s="200">
        <f t="shared" ref="I2901:J2901" si="1833">I2902+I2903+I2904+I2905+I2906+I2907</f>
        <v>1180000</v>
      </c>
      <c r="J2901" s="200">
        <f t="shared" si="1833"/>
        <v>1270000</v>
      </c>
    </row>
    <row r="2902" spans="1:10" ht="15" x14ac:dyDescent="0.2">
      <c r="A2902" s="216">
        <v>51327</v>
      </c>
      <c r="B2902" s="214" t="s">
        <v>894</v>
      </c>
      <c r="C2902" s="215">
        <v>43</v>
      </c>
      <c r="D2902" s="216" t="s">
        <v>25</v>
      </c>
      <c r="E2902" s="188">
        <v>3221</v>
      </c>
      <c r="F2902" s="229" t="s">
        <v>146</v>
      </c>
      <c r="H2902" s="334">
        <v>200000</v>
      </c>
      <c r="I2902" s="334">
        <v>200000</v>
      </c>
      <c r="J2902" s="334">
        <v>200000</v>
      </c>
    </row>
    <row r="2903" spans="1:10" ht="15" x14ac:dyDescent="0.2">
      <c r="A2903" s="216">
        <v>51327</v>
      </c>
      <c r="B2903" s="214" t="s">
        <v>894</v>
      </c>
      <c r="C2903" s="215">
        <v>43</v>
      </c>
      <c r="D2903" s="216" t="s">
        <v>25</v>
      </c>
      <c r="E2903" s="188">
        <v>3222</v>
      </c>
      <c r="F2903" s="229" t="s">
        <v>114</v>
      </c>
      <c r="H2903" s="334">
        <v>25000</v>
      </c>
      <c r="I2903" s="334">
        <v>30000</v>
      </c>
      <c r="J2903" s="334">
        <v>30000</v>
      </c>
    </row>
    <row r="2904" spans="1:10" ht="15" x14ac:dyDescent="0.2">
      <c r="A2904" s="216">
        <v>51327</v>
      </c>
      <c r="B2904" s="214" t="s">
        <v>894</v>
      </c>
      <c r="C2904" s="215">
        <v>43</v>
      </c>
      <c r="D2904" s="216" t="s">
        <v>25</v>
      </c>
      <c r="E2904" s="188">
        <v>3223</v>
      </c>
      <c r="F2904" s="229" t="s">
        <v>115</v>
      </c>
      <c r="H2904" s="334">
        <v>600000</v>
      </c>
      <c r="I2904" s="334">
        <v>700000</v>
      </c>
      <c r="J2904" s="334">
        <v>750000</v>
      </c>
    </row>
    <row r="2905" spans="1:10" ht="30" x14ac:dyDescent="0.2">
      <c r="A2905" s="216">
        <v>51327</v>
      </c>
      <c r="B2905" s="214" t="s">
        <v>894</v>
      </c>
      <c r="C2905" s="215">
        <v>43</v>
      </c>
      <c r="D2905" s="216" t="s">
        <v>25</v>
      </c>
      <c r="E2905" s="188">
        <v>3224</v>
      </c>
      <c r="F2905" s="229" t="s">
        <v>144</v>
      </c>
      <c r="H2905" s="334">
        <v>100000</v>
      </c>
      <c r="I2905" s="334">
        <v>120000</v>
      </c>
      <c r="J2905" s="334">
        <v>120000</v>
      </c>
    </row>
    <row r="2906" spans="1:10" ht="15" x14ac:dyDescent="0.2">
      <c r="A2906" s="216">
        <v>51327</v>
      </c>
      <c r="B2906" s="214" t="s">
        <v>894</v>
      </c>
      <c r="C2906" s="215">
        <v>43</v>
      </c>
      <c r="D2906" s="216" t="s">
        <v>25</v>
      </c>
      <c r="E2906" s="188">
        <v>3225</v>
      </c>
      <c r="F2906" s="229" t="s">
        <v>151</v>
      </c>
      <c r="H2906" s="334">
        <v>100000</v>
      </c>
      <c r="I2906" s="334">
        <v>100000</v>
      </c>
      <c r="J2906" s="334">
        <v>140000</v>
      </c>
    </row>
    <row r="2907" spans="1:10" ht="15" x14ac:dyDescent="0.2">
      <c r="A2907" s="216">
        <v>51327</v>
      </c>
      <c r="B2907" s="214" t="s">
        <v>894</v>
      </c>
      <c r="C2907" s="215">
        <v>43</v>
      </c>
      <c r="D2907" s="216" t="s">
        <v>25</v>
      </c>
      <c r="E2907" s="188">
        <v>3227</v>
      </c>
      <c r="F2907" s="229" t="s">
        <v>235</v>
      </c>
      <c r="H2907" s="334">
        <v>32500</v>
      </c>
      <c r="I2907" s="334">
        <v>30000</v>
      </c>
      <c r="J2907" s="334">
        <v>30000</v>
      </c>
    </row>
    <row r="2908" spans="1:10" x14ac:dyDescent="0.2">
      <c r="A2908" s="325">
        <v>51327</v>
      </c>
      <c r="B2908" s="329" t="s">
        <v>894</v>
      </c>
      <c r="C2908" s="330">
        <v>43</v>
      </c>
      <c r="D2908" s="325"/>
      <c r="E2908" s="187">
        <v>323</v>
      </c>
      <c r="F2908" s="231"/>
      <c r="G2908" s="331"/>
      <c r="H2908" s="200">
        <f>H2909+H2910+H2911+H2912+H2913+H2914+H2915+H2916+H2917</f>
        <v>10773500</v>
      </c>
      <c r="I2908" s="200">
        <f t="shared" ref="I2908:J2908" si="1834">I2909+I2910+I2911+I2912+I2913+I2914+I2915+I2916+I2917</f>
        <v>13672500</v>
      </c>
      <c r="J2908" s="200">
        <f t="shared" si="1834"/>
        <v>13682500</v>
      </c>
    </row>
    <row r="2909" spans="1:10" s="244" customFormat="1" x14ac:dyDescent="0.2">
      <c r="A2909" s="216">
        <v>51327</v>
      </c>
      <c r="B2909" s="214" t="s">
        <v>894</v>
      </c>
      <c r="C2909" s="215">
        <v>43</v>
      </c>
      <c r="D2909" s="216" t="s">
        <v>25</v>
      </c>
      <c r="E2909" s="188">
        <v>3231</v>
      </c>
      <c r="F2909" s="229" t="s">
        <v>117</v>
      </c>
      <c r="G2909" s="209"/>
      <c r="H2909" s="334">
        <v>270000</v>
      </c>
      <c r="I2909" s="334">
        <v>270000</v>
      </c>
      <c r="J2909" s="334">
        <v>280000</v>
      </c>
    </row>
    <row r="2910" spans="1:10" s="152" customFormat="1" x14ac:dyDescent="0.2">
      <c r="A2910" s="216">
        <v>51327</v>
      </c>
      <c r="B2910" s="214" t="s">
        <v>894</v>
      </c>
      <c r="C2910" s="215">
        <v>43</v>
      </c>
      <c r="D2910" s="216" t="s">
        <v>25</v>
      </c>
      <c r="E2910" s="188">
        <v>3232</v>
      </c>
      <c r="F2910" s="229" t="s">
        <v>118</v>
      </c>
      <c r="G2910" s="209"/>
      <c r="H2910" s="334">
        <v>2000000</v>
      </c>
      <c r="I2910" s="334">
        <v>4000000</v>
      </c>
      <c r="J2910" s="334">
        <v>4000000</v>
      </c>
    </row>
    <row r="2911" spans="1:10" ht="15" x14ac:dyDescent="0.2">
      <c r="A2911" s="216">
        <v>51327</v>
      </c>
      <c r="B2911" s="214" t="s">
        <v>894</v>
      </c>
      <c r="C2911" s="215">
        <v>43</v>
      </c>
      <c r="D2911" s="216" t="s">
        <v>25</v>
      </c>
      <c r="E2911" s="188">
        <v>3233</v>
      </c>
      <c r="F2911" s="229" t="s">
        <v>119</v>
      </c>
      <c r="H2911" s="334">
        <v>300000</v>
      </c>
      <c r="I2911" s="334">
        <v>300000</v>
      </c>
      <c r="J2911" s="334">
        <v>300000</v>
      </c>
    </row>
    <row r="2912" spans="1:10" s="152" customFormat="1" x14ac:dyDescent="0.2">
      <c r="A2912" s="216">
        <v>51327</v>
      </c>
      <c r="B2912" s="214" t="s">
        <v>894</v>
      </c>
      <c r="C2912" s="215">
        <v>43</v>
      </c>
      <c r="D2912" s="216" t="s">
        <v>25</v>
      </c>
      <c r="E2912" s="188">
        <v>3234</v>
      </c>
      <c r="F2912" s="229" t="s">
        <v>120</v>
      </c>
      <c r="G2912" s="209"/>
      <c r="H2912" s="334">
        <v>900000</v>
      </c>
      <c r="I2912" s="334">
        <v>900000</v>
      </c>
      <c r="J2912" s="334">
        <v>900000</v>
      </c>
    </row>
    <row r="2913" spans="1:10" ht="15" x14ac:dyDescent="0.2">
      <c r="A2913" s="216">
        <v>51327</v>
      </c>
      <c r="B2913" s="214" t="s">
        <v>894</v>
      </c>
      <c r="C2913" s="215">
        <v>43</v>
      </c>
      <c r="D2913" s="216" t="s">
        <v>25</v>
      </c>
      <c r="E2913" s="188">
        <v>3235</v>
      </c>
      <c r="F2913" s="229" t="s">
        <v>42</v>
      </c>
      <c r="H2913" s="334">
        <v>1000</v>
      </c>
      <c r="I2913" s="334">
        <v>0</v>
      </c>
      <c r="J2913" s="334">
        <v>0</v>
      </c>
    </row>
    <row r="2914" spans="1:10" ht="15" x14ac:dyDescent="0.2">
      <c r="A2914" s="216">
        <v>51327</v>
      </c>
      <c r="B2914" s="214" t="s">
        <v>894</v>
      </c>
      <c r="C2914" s="215">
        <v>43</v>
      </c>
      <c r="D2914" s="216" t="s">
        <v>25</v>
      </c>
      <c r="E2914" s="188">
        <v>3236</v>
      </c>
      <c r="F2914" s="229" t="s">
        <v>121</v>
      </c>
      <c r="H2914" s="334">
        <v>2500</v>
      </c>
      <c r="I2914" s="334">
        <v>2500</v>
      </c>
      <c r="J2914" s="334">
        <v>2500</v>
      </c>
    </row>
    <row r="2915" spans="1:10" ht="15" x14ac:dyDescent="0.2">
      <c r="A2915" s="216">
        <v>51327</v>
      </c>
      <c r="B2915" s="214" t="s">
        <v>894</v>
      </c>
      <c r="C2915" s="215">
        <v>43</v>
      </c>
      <c r="D2915" s="216" t="s">
        <v>25</v>
      </c>
      <c r="E2915" s="188">
        <v>3237</v>
      </c>
      <c r="F2915" s="229" t="s">
        <v>36</v>
      </c>
      <c r="H2915" s="334">
        <v>2000000</v>
      </c>
      <c r="I2915" s="334">
        <v>2000000</v>
      </c>
      <c r="J2915" s="334">
        <v>2000000</v>
      </c>
    </row>
    <row r="2916" spans="1:10" ht="15" x14ac:dyDescent="0.2">
      <c r="A2916" s="216">
        <v>51327</v>
      </c>
      <c r="B2916" s="214" t="s">
        <v>894</v>
      </c>
      <c r="C2916" s="215">
        <v>43</v>
      </c>
      <c r="D2916" s="216" t="s">
        <v>25</v>
      </c>
      <c r="E2916" s="188">
        <v>3238</v>
      </c>
      <c r="F2916" s="229" t="s">
        <v>122</v>
      </c>
      <c r="H2916" s="334">
        <v>300000</v>
      </c>
      <c r="I2916" s="334">
        <v>200000</v>
      </c>
      <c r="J2916" s="334">
        <v>200000</v>
      </c>
    </row>
    <row r="2917" spans="1:10" s="244" customFormat="1" x14ac:dyDescent="0.2">
      <c r="A2917" s="216">
        <v>51327</v>
      </c>
      <c r="B2917" s="214" t="s">
        <v>894</v>
      </c>
      <c r="C2917" s="215">
        <v>43</v>
      </c>
      <c r="D2917" s="216" t="s">
        <v>25</v>
      </c>
      <c r="E2917" s="188">
        <v>3239</v>
      </c>
      <c r="F2917" s="229" t="s">
        <v>778</v>
      </c>
      <c r="G2917" s="209"/>
      <c r="H2917" s="334">
        <v>5000000</v>
      </c>
      <c r="I2917" s="334">
        <v>6000000</v>
      </c>
      <c r="J2917" s="334">
        <v>6000000</v>
      </c>
    </row>
    <row r="2918" spans="1:10" s="152" customFormat="1" x14ac:dyDescent="0.2">
      <c r="A2918" s="325">
        <v>51327</v>
      </c>
      <c r="B2918" s="329" t="s">
        <v>894</v>
      </c>
      <c r="C2918" s="330">
        <v>43</v>
      </c>
      <c r="D2918" s="325"/>
      <c r="E2918" s="187">
        <v>324</v>
      </c>
      <c r="F2918" s="231"/>
      <c r="G2918" s="331"/>
      <c r="H2918" s="200">
        <f t="shared" ref="H2918:J2918" si="1835">H2919</f>
        <v>5000</v>
      </c>
      <c r="I2918" s="200">
        <f t="shared" si="1835"/>
        <v>5000</v>
      </c>
      <c r="J2918" s="200">
        <f t="shared" si="1835"/>
        <v>5000</v>
      </c>
    </row>
    <row r="2919" spans="1:10" ht="30" x14ac:dyDescent="0.2">
      <c r="A2919" s="216">
        <v>51327</v>
      </c>
      <c r="B2919" s="214" t="s">
        <v>894</v>
      </c>
      <c r="C2919" s="215">
        <v>43</v>
      </c>
      <c r="D2919" s="216" t="s">
        <v>25</v>
      </c>
      <c r="E2919" s="188">
        <v>3241</v>
      </c>
      <c r="F2919" s="229" t="s">
        <v>238</v>
      </c>
      <c r="H2919" s="334">
        <v>5000</v>
      </c>
      <c r="I2919" s="334">
        <v>5000</v>
      </c>
      <c r="J2919" s="334">
        <v>5000</v>
      </c>
    </row>
    <row r="2920" spans="1:10" x14ac:dyDescent="0.2">
      <c r="A2920" s="325">
        <v>51327</v>
      </c>
      <c r="B2920" s="329" t="s">
        <v>894</v>
      </c>
      <c r="C2920" s="330">
        <v>43</v>
      </c>
      <c r="D2920" s="325"/>
      <c r="E2920" s="187">
        <v>329</v>
      </c>
      <c r="F2920" s="231"/>
      <c r="G2920" s="331"/>
      <c r="H2920" s="200">
        <f>H2921+H2922+H2923+H2924+H2925+H2926+H2927</f>
        <v>1410000</v>
      </c>
      <c r="I2920" s="200">
        <f t="shared" ref="I2920:J2920" si="1836">I2921+I2922+I2923+I2924+I2925+I2926+I2927</f>
        <v>1360000</v>
      </c>
      <c r="J2920" s="200">
        <f t="shared" si="1836"/>
        <v>1380000</v>
      </c>
    </row>
    <row r="2921" spans="1:10" ht="30" x14ac:dyDescent="0.2">
      <c r="A2921" s="216">
        <v>51327</v>
      </c>
      <c r="B2921" s="214" t="s">
        <v>894</v>
      </c>
      <c r="C2921" s="215">
        <v>43</v>
      </c>
      <c r="D2921" s="216" t="s">
        <v>25</v>
      </c>
      <c r="E2921" s="188">
        <v>3291</v>
      </c>
      <c r="F2921" s="229" t="s">
        <v>152</v>
      </c>
      <c r="H2921" s="334">
        <v>450000</v>
      </c>
      <c r="I2921" s="334">
        <v>450000</v>
      </c>
      <c r="J2921" s="334">
        <v>450000</v>
      </c>
    </row>
    <row r="2922" spans="1:10" ht="15" x14ac:dyDescent="0.2">
      <c r="A2922" s="216">
        <v>51327</v>
      </c>
      <c r="B2922" s="214" t="s">
        <v>894</v>
      </c>
      <c r="C2922" s="215">
        <v>43</v>
      </c>
      <c r="D2922" s="216" t="s">
        <v>25</v>
      </c>
      <c r="E2922" s="188">
        <v>3292</v>
      </c>
      <c r="F2922" s="229" t="s">
        <v>123</v>
      </c>
      <c r="H2922" s="334">
        <v>170000</v>
      </c>
      <c r="I2922" s="334">
        <v>170000</v>
      </c>
      <c r="J2922" s="334">
        <v>170000</v>
      </c>
    </row>
    <row r="2923" spans="1:10" s="244" customFormat="1" x14ac:dyDescent="0.2">
      <c r="A2923" s="216">
        <v>51327</v>
      </c>
      <c r="B2923" s="214" t="s">
        <v>894</v>
      </c>
      <c r="C2923" s="215">
        <v>43</v>
      </c>
      <c r="D2923" s="216" t="s">
        <v>25</v>
      </c>
      <c r="E2923" s="188">
        <v>3293</v>
      </c>
      <c r="F2923" s="229" t="s">
        <v>124</v>
      </c>
      <c r="G2923" s="209"/>
      <c r="H2923" s="334">
        <v>180000</v>
      </c>
      <c r="I2923" s="334">
        <v>180000</v>
      </c>
      <c r="J2923" s="334">
        <v>200000</v>
      </c>
    </row>
    <row r="2924" spans="1:10" s="152" customFormat="1" x14ac:dyDescent="0.2">
      <c r="A2924" s="216">
        <v>51327</v>
      </c>
      <c r="B2924" s="214" t="s">
        <v>894</v>
      </c>
      <c r="C2924" s="215">
        <v>43</v>
      </c>
      <c r="D2924" s="216" t="s">
        <v>25</v>
      </c>
      <c r="E2924" s="188">
        <v>3294</v>
      </c>
      <c r="F2924" s="229" t="s">
        <v>611</v>
      </c>
      <c r="G2924" s="209"/>
      <c r="H2924" s="334">
        <v>300000</v>
      </c>
      <c r="I2924" s="334">
        <v>300000</v>
      </c>
      <c r="J2924" s="334">
        <v>300000</v>
      </c>
    </row>
    <row r="2925" spans="1:10" ht="15" x14ac:dyDescent="0.2">
      <c r="A2925" s="216">
        <v>51327</v>
      </c>
      <c r="B2925" s="214" t="s">
        <v>894</v>
      </c>
      <c r="C2925" s="215">
        <v>43</v>
      </c>
      <c r="D2925" s="216" t="s">
        <v>25</v>
      </c>
      <c r="E2925" s="188">
        <v>3295</v>
      </c>
      <c r="F2925" s="229" t="s">
        <v>237</v>
      </c>
      <c r="H2925" s="334">
        <v>60000</v>
      </c>
      <c r="I2925" s="334">
        <v>60000</v>
      </c>
      <c r="J2925" s="334">
        <v>60000</v>
      </c>
    </row>
    <row r="2926" spans="1:10" s="152" customFormat="1" x14ac:dyDescent="0.2">
      <c r="A2926" s="216">
        <v>51327</v>
      </c>
      <c r="B2926" s="214" t="s">
        <v>894</v>
      </c>
      <c r="C2926" s="215">
        <v>43</v>
      </c>
      <c r="D2926" s="216" t="s">
        <v>25</v>
      </c>
      <c r="E2926" s="188">
        <v>3296</v>
      </c>
      <c r="F2926" s="229" t="s">
        <v>612</v>
      </c>
      <c r="G2926" s="209"/>
      <c r="H2926" s="334">
        <v>150000</v>
      </c>
      <c r="I2926" s="334">
        <v>100000</v>
      </c>
      <c r="J2926" s="334">
        <v>100000</v>
      </c>
    </row>
    <row r="2927" spans="1:10" s="244" customFormat="1" x14ac:dyDescent="0.2">
      <c r="A2927" s="216">
        <v>51327</v>
      </c>
      <c r="B2927" s="214" t="s">
        <v>894</v>
      </c>
      <c r="C2927" s="215">
        <v>43</v>
      </c>
      <c r="D2927" s="216" t="s">
        <v>25</v>
      </c>
      <c r="E2927" s="188">
        <v>3299</v>
      </c>
      <c r="F2927" s="229" t="s">
        <v>125</v>
      </c>
      <c r="G2927" s="209"/>
      <c r="H2927" s="334">
        <v>100000</v>
      </c>
      <c r="I2927" s="334">
        <v>100000</v>
      </c>
      <c r="J2927" s="334">
        <v>100000</v>
      </c>
    </row>
    <row r="2928" spans="1:10" s="152" customFormat="1" x14ac:dyDescent="0.2">
      <c r="A2928" s="390">
        <v>51327</v>
      </c>
      <c r="B2928" s="303" t="s">
        <v>894</v>
      </c>
      <c r="C2928" s="286">
        <v>43</v>
      </c>
      <c r="D2928" s="286"/>
      <c r="E2928" s="287">
        <v>34</v>
      </c>
      <c r="F2928" s="288"/>
      <c r="G2928" s="289"/>
      <c r="H2928" s="290">
        <f>H2929+H2931</f>
        <v>340000</v>
      </c>
      <c r="I2928" s="290">
        <f t="shared" ref="I2928:J2928" si="1837">I2929+I2931</f>
        <v>137000</v>
      </c>
      <c r="J2928" s="290">
        <f t="shared" si="1837"/>
        <v>137000</v>
      </c>
    </row>
    <row r="2929" spans="1:10" x14ac:dyDescent="0.2">
      <c r="A2929" s="325">
        <v>51327</v>
      </c>
      <c r="B2929" s="329" t="s">
        <v>894</v>
      </c>
      <c r="C2929" s="330">
        <v>43</v>
      </c>
      <c r="D2929" s="325"/>
      <c r="E2929" s="187">
        <v>342</v>
      </c>
      <c r="F2929" s="231"/>
      <c r="G2929" s="331"/>
      <c r="H2929" s="200">
        <f t="shared" ref="H2929:J2929" si="1838">H2930</f>
        <v>180000</v>
      </c>
      <c r="I2929" s="200">
        <f t="shared" si="1838"/>
        <v>0</v>
      </c>
      <c r="J2929" s="200">
        <f t="shared" si="1838"/>
        <v>0</v>
      </c>
    </row>
    <row r="2930" spans="1:10" s="244" customFormat="1" ht="45" x14ac:dyDescent="0.2">
      <c r="A2930" s="216">
        <v>51327</v>
      </c>
      <c r="B2930" s="214" t="s">
        <v>894</v>
      </c>
      <c r="C2930" s="215">
        <v>43</v>
      </c>
      <c r="D2930" s="216" t="s">
        <v>25</v>
      </c>
      <c r="E2930" s="188">
        <v>3423</v>
      </c>
      <c r="F2930" s="229" t="s">
        <v>763</v>
      </c>
      <c r="G2930" s="209"/>
      <c r="H2930" s="334">
        <v>180000</v>
      </c>
      <c r="I2930" s="245">
        <v>0</v>
      </c>
      <c r="J2930" s="245">
        <v>0</v>
      </c>
    </row>
    <row r="2931" spans="1:10" s="152" customFormat="1" x14ac:dyDescent="0.2">
      <c r="A2931" s="325">
        <v>51327</v>
      </c>
      <c r="B2931" s="329" t="s">
        <v>894</v>
      </c>
      <c r="C2931" s="330">
        <v>43</v>
      </c>
      <c r="D2931" s="325"/>
      <c r="E2931" s="187">
        <v>343</v>
      </c>
      <c r="F2931" s="231"/>
      <c r="G2931" s="331"/>
      <c r="H2931" s="200">
        <f>H2932+H2933+H2934+H2935</f>
        <v>160000</v>
      </c>
      <c r="I2931" s="200">
        <f t="shared" ref="I2931:J2931" si="1839">I2932+I2933+I2934+I2935</f>
        <v>137000</v>
      </c>
      <c r="J2931" s="200">
        <f t="shared" si="1839"/>
        <v>137000</v>
      </c>
    </row>
    <row r="2932" spans="1:10" ht="15" x14ac:dyDescent="0.2">
      <c r="A2932" s="216">
        <v>51327</v>
      </c>
      <c r="B2932" s="214" t="s">
        <v>894</v>
      </c>
      <c r="C2932" s="215">
        <v>43</v>
      </c>
      <c r="D2932" s="216" t="s">
        <v>25</v>
      </c>
      <c r="E2932" s="188">
        <v>3431</v>
      </c>
      <c r="F2932" s="229" t="s">
        <v>153</v>
      </c>
      <c r="H2932" s="334">
        <v>44000</v>
      </c>
      <c r="I2932" s="334">
        <v>20000</v>
      </c>
      <c r="J2932" s="334">
        <v>20000</v>
      </c>
    </row>
    <row r="2933" spans="1:10" ht="30" x14ac:dyDescent="0.2">
      <c r="A2933" s="216">
        <v>51327</v>
      </c>
      <c r="B2933" s="214" t="s">
        <v>894</v>
      </c>
      <c r="C2933" s="215">
        <v>43</v>
      </c>
      <c r="D2933" s="216" t="s">
        <v>25</v>
      </c>
      <c r="E2933" s="188">
        <v>3432</v>
      </c>
      <c r="F2933" s="229" t="s">
        <v>641</v>
      </c>
      <c r="H2933" s="334">
        <v>100000</v>
      </c>
      <c r="I2933" s="334">
        <v>100000</v>
      </c>
      <c r="J2933" s="334">
        <v>100000</v>
      </c>
    </row>
    <row r="2934" spans="1:10" ht="15" x14ac:dyDescent="0.2">
      <c r="A2934" s="216">
        <v>51327</v>
      </c>
      <c r="B2934" s="214" t="s">
        <v>894</v>
      </c>
      <c r="C2934" s="215">
        <v>43</v>
      </c>
      <c r="D2934" s="216" t="s">
        <v>25</v>
      </c>
      <c r="E2934" s="188">
        <v>3433</v>
      </c>
      <c r="F2934" s="229" t="s">
        <v>126</v>
      </c>
      <c r="H2934" s="334">
        <v>2000</v>
      </c>
      <c r="I2934" s="334">
        <v>2000</v>
      </c>
      <c r="J2934" s="334">
        <v>2000</v>
      </c>
    </row>
    <row r="2935" spans="1:10" s="152" customFormat="1" x14ac:dyDescent="0.2">
      <c r="A2935" s="216">
        <v>51327</v>
      </c>
      <c r="B2935" s="214" t="s">
        <v>894</v>
      </c>
      <c r="C2935" s="215">
        <v>43</v>
      </c>
      <c r="D2935" s="216" t="s">
        <v>25</v>
      </c>
      <c r="E2935" s="188">
        <v>3434</v>
      </c>
      <c r="F2935" s="229" t="s">
        <v>127</v>
      </c>
      <c r="G2935" s="209"/>
      <c r="H2935" s="334">
        <v>14000</v>
      </c>
      <c r="I2935" s="334">
        <v>15000</v>
      </c>
      <c r="J2935" s="334">
        <v>15000</v>
      </c>
    </row>
    <row r="2936" spans="1:10" x14ac:dyDescent="0.2">
      <c r="A2936" s="390">
        <v>51327</v>
      </c>
      <c r="B2936" s="303" t="s">
        <v>894</v>
      </c>
      <c r="C2936" s="286">
        <v>43</v>
      </c>
      <c r="D2936" s="286"/>
      <c r="E2936" s="287">
        <v>38</v>
      </c>
      <c r="F2936" s="288"/>
      <c r="G2936" s="289"/>
      <c r="H2936" s="290">
        <f t="shared" ref="H2936:J2936" si="1840">H2937</f>
        <v>400</v>
      </c>
      <c r="I2936" s="290">
        <f t="shared" si="1840"/>
        <v>0</v>
      </c>
      <c r="J2936" s="290">
        <f t="shared" si="1840"/>
        <v>0</v>
      </c>
    </row>
    <row r="2937" spans="1:10" x14ac:dyDescent="0.2">
      <c r="A2937" s="325">
        <v>51327</v>
      </c>
      <c r="B2937" s="329" t="s">
        <v>894</v>
      </c>
      <c r="C2937" s="330">
        <v>43</v>
      </c>
      <c r="D2937" s="325"/>
      <c r="E2937" s="187">
        <v>383</v>
      </c>
      <c r="F2937" s="231"/>
      <c r="G2937" s="331"/>
      <c r="H2937" s="200">
        <f>H2938+H2939+H2940+H2941</f>
        <v>400</v>
      </c>
      <c r="I2937" s="200">
        <f t="shared" ref="I2937:J2937" si="1841">I2938+I2939+I2940+I2941</f>
        <v>0</v>
      </c>
      <c r="J2937" s="200">
        <f t="shared" si="1841"/>
        <v>0</v>
      </c>
    </row>
    <row r="2938" spans="1:10" ht="15" x14ac:dyDescent="0.2">
      <c r="A2938" s="216">
        <v>51327</v>
      </c>
      <c r="B2938" s="214" t="s">
        <v>894</v>
      </c>
      <c r="C2938" s="215">
        <v>43</v>
      </c>
      <c r="D2938" s="216" t="s">
        <v>25</v>
      </c>
      <c r="E2938" s="188">
        <v>3831</v>
      </c>
      <c r="F2938" s="229" t="s">
        <v>295</v>
      </c>
      <c r="H2938" s="334">
        <v>100</v>
      </c>
      <c r="I2938" s="245">
        <v>0</v>
      </c>
      <c r="J2938" s="245">
        <v>0</v>
      </c>
    </row>
    <row r="2939" spans="1:10" ht="15" x14ac:dyDescent="0.2">
      <c r="A2939" s="216">
        <v>51327</v>
      </c>
      <c r="B2939" s="214" t="s">
        <v>894</v>
      </c>
      <c r="C2939" s="215">
        <v>43</v>
      </c>
      <c r="D2939" s="216" t="s">
        <v>25</v>
      </c>
      <c r="E2939" s="188">
        <v>3832</v>
      </c>
      <c r="F2939" s="229" t="s">
        <v>789</v>
      </c>
      <c r="H2939" s="334">
        <v>100</v>
      </c>
      <c r="I2939" s="245">
        <v>0</v>
      </c>
      <c r="J2939" s="245">
        <v>0</v>
      </c>
    </row>
    <row r="2940" spans="1:10" ht="15" x14ac:dyDescent="0.2">
      <c r="A2940" s="216">
        <v>51327</v>
      </c>
      <c r="B2940" s="214" t="s">
        <v>894</v>
      </c>
      <c r="C2940" s="215">
        <v>43</v>
      </c>
      <c r="D2940" s="216" t="s">
        <v>25</v>
      </c>
      <c r="E2940" s="188">
        <v>3834</v>
      </c>
      <c r="F2940" s="229" t="s">
        <v>790</v>
      </c>
      <c r="H2940" s="334">
        <v>100</v>
      </c>
      <c r="I2940" s="245">
        <v>0</v>
      </c>
      <c r="J2940" s="245">
        <v>0</v>
      </c>
    </row>
    <row r="2941" spans="1:10" s="244" customFormat="1" x14ac:dyDescent="0.2">
      <c r="A2941" s="216">
        <v>51327</v>
      </c>
      <c r="B2941" s="214" t="s">
        <v>894</v>
      </c>
      <c r="C2941" s="215">
        <v>43</v>
      </c>
      <c r="D2941" s="216" t="s">
        <v>25</v>
      </c>
      <c r="E2941" s="188">
        <v>3835</v>
      </c>
      <c r="F2941" s="229" t="s">
        <v>613</v>
      </c>
      <c r="G2941" s="209"/>
      <c r="H2941" s="334">
        <v>100</v>
      </c>
      <c r="I2941" s="245">
        <v>0</v>
      </c>
      <c r="J2941" s="245">
        <v>0</v>
      </c>
    </row>
    <row r="2942" spans="1:10" s="152" customFormat="1" x14ac:dyDescent="0.2">
      <c r="A2942" s="390">
        <v>51327</v>
      </c>
      <c r="B2942" s="303" t="s">
        <v>894</v>
      </c>
      <c r="C2942" s="286">
        <v>43</v>
      </c>
      <c r="D2942" s="286"/>
      <c r="E2942" s="287">
        <v>54</v>
      </c>
      <c r="F2942" s="288"/>
      <c r="G2942" s="289"/>
      <c r="H2942" s="290">
        <f t="shared" ref="H2942:J2943" si="1842">H2943</f>
        <v>6000000</v>
      </c>
      <c r="I2942" s="290">
        <f t="shared" si="1842"/>
        <v>0</v>
      </c>
      <c r="J2942" s="290">
        <f t="shared" si="1842"/>
        <v>0</v>
      </c>
    </row>
    <row r="2943" spans="1:10" x14ac:dyDescent="0.2">
      <c r="A2943" s="325">
        <v>51327</v>
      </c>
      <c r="B2943" s="329" t="s">
        <v>894</v>
      </c>
      <c r="C2943" s="330">
        <v>43</v>
      </c>
      <c r="D2943" s="325"/>
      <c r="E2943" s="187">
        <v>544</v>
      </c>
      <c r="F2943" s="231"/>
      <c r="G2943" s="331"/>
      <c r="H2943" s="200">
        <f t="shared" si="1842"/>
        <v>6000000</v>
      </c>
      <c r="I2943" s="200">
        <f t="shared" si="1842"/>
        <v>0</v>
      </c>
      <c r="J2943" s="200">
        <f t="shared" si="1842"/>
        <v>0</v>
      </c>
    </row>
    <row r="2944" spans="1:10" s="244" customFormat="1" ht="45" x14ac:dyDescent="0.2">
      <c r="A2944" s="216">
        <v>51327</v>
      </c>
      <c r="B2944" s="214" t="s">
        <v>894</v>
      </c>
      <c r="C2944" s="215">
        <v>43</v>
      </c>
      <c r="D2944" s="216" t="s">
        <v>25</v>
      </c>
      <c r="E2944" s="188">
        <v>5443</v>
      </c>
      <c r="F2944" s="229" t="s">
        <v>775</v>
      </c>
      <c r="G2944" s="209"/>
      <c r="H2944" s="334">
        <v>6000000</v>
      </c>
      <c r="I2944" s="245">
        <v>0</v>
      </c>
      <c r="J2944" s="245">
        <v>0</v>
      </c>
    </row>
    <row r="2945" spans="1:10" s="152" customFormat="1" ht="67.5" x14ac:dyDescent="0.2">
      <c r="A2945" s="391">
        <v>51327</v>
      </c>
      <c r="B2945" s="297" t="s">
        <v>895</v>
      </c>
      <c r="C2945" s="297"/>
      <c r="D2945" s="297"/>
      <c r="E2945" s="298"/>
      <c r="F2945" s="300" t="s">
        <v>773</v>
      </c>
      <c r="G2945" s="301" t="s">
        <v>690</v>
      </c>
      <c r="H2945" s="302">
        <f>H2949+H2946+H2960+H2963+H2980+H2983+H2992</f>
        <v>8185000</v>
      </c>
      <c r="I2945" s="302">
        <f t="shared" ref="I2945:J2945" si="1843">I2949+I2946+I2960+I2963+I2980+I2983+I2992</f>
        <v>15534000</v>
      </c>
      <c r="J2945" s="302">
        <f t="shared" si="1843"/>
        <v>15918500</v>
      </c>
    </row>
    <row r="2946" spans="1:10" x14ac:dyDescent="0.2">
      <c r="A2946" s="390">
        <v>51327</v>
      </c>
      <c r="B2946" s="303" t="s">
        <v>895</v>
      </c>
      <c r="C2946" s="286">
        <v>11</v>
      </c>
      <c r="D2946" s="286"/>
      <c r="E2946" s="287">
        <v>32</v>
      </c>
      <c r="F2946" s="288"/>
      <c r="G2946" s="289"/>
      <c r="H2946" s="290">
        <f t="shared" ref="H2946:J2947" si="1844">H2947</f>
        <v>1500000</v>
      </c>
      <c r="I2946" s="290">
        <f t="shared" si="1844"/>
        <v>3000000</v>
      </c>
      <c r="J2946" s="290">
        <f t="shared" si="1844"/>
        <v>3000000</v>
      </c>
    </row>
    <row r="2947" spans="1:10" x14ac:dyDescent="0.2">
      <c r="A2947" s="325">
        <v>51327</v>
      </c>
      <c r="B2947" s="329" t="s">
        <v>895</v>
      </c>
      <c r="C2947" s="330">
        <v>11</v>
      </c>
      <c r="D2947" s="325"/>
      <c r="E2947" s="187">
        <v>323</v>
      </c>
      <c r="F2947" s="231"/>
      <c r="G2947" s="331"/>
      <c r="H2947" s="200">
        <f t="shared" si="1844"/>
        <v>1500000</v>
      </c>
      <c r="I2947" s="200">
        <f t="shared" si="1844"/>
        <v>3000000</v>
      </c>
      <c r="J2947" s="200">
        <f t="shared" si="1844"/>
        <v>3000000</v>
      </c>
    </row>
    <row r="2948" spans="1:10" ht="15" x14ac:dyDescent="0.2">
      <c r="A2948" s="216">
        <v>51327</v>
      </c>
      <c r="B2948" s="214" t="s">
        <v>895</v>
      </c>
      <c r="C2948" s="215">
        <v>11</v>
      </c>
      <c r="D2948" s="216" t="s">
        <v>25</v>
      </c>
      <c r="E2948" s="188">
        <v>3232</v>
      </c>
      <c r="F2948" s="229" t="s">
        <v>118</v>
      </c>
      <c r="H2948" s="334">
        <v>1500000</v>
      </c>
      <c r="I2948" s="334">
        <v>3000000</v>
      </c>
      <c r="J2948" s="334">
        <v>3000000</v>
      </c>
    </row>
    <row r="2949" spans="1:10" s="152" customFormat="1" x14ac:dyDescent="0.2">
      <c r="A2949" s="390">
        <v>51327</v>
      </c>
      <c r="B2949" s="303" t="s">
        <v>895</v>
      </c>
      <c r="C2949" s="286">
        <v>43</v>
      </c>
      <c r="D2949" s="286"/>
      <c r="E2949" s="287">
        <v>32</v>
      </c>
      <c r="F2949" s="288"/>
      <c r="G2949" s="289"/>
      <c r="H2949" s="290">
        <f>H2950+H2954</f>
        <v>2761000</v>
      </c>
      <c r="I2949" s="290">
        <f t="shared" ref="I2949:J2949" si="1845">I2950+I2954</f>
        <v>5399000</v>
      </c>
      <c r="J2949" s="290">
        <f t="shared" si="1845"/>
        <v>3744500</v>
      </c>
    </row>
    <row r="2950" spans="1:10" x14ac:dyDescent="0.2">
      <c r="A2950" s="325">
        <v>51327</v>
      </c>
      <c r="B2950" s="329" t="s">
        <v>895</v>
      </c>
      <c r="C2950" s="330">
        <v>43</v>
      </c>
      <c r="D2950" s="325"/>
      <c r="E2950" s="187">
        <v>322</v>
      </c>
      <c r="F2950" s="231"/>
      <c r="G2950" s="331"/>
      <c r="H2950" s="200">
        <f>H2951+H2952+H2953</f>
        <v>110000</v>
      </c>
      <c r="I2950" s="200">
        <f t="shared" ref="I2950:J2950" si="1846">I2951+I2952+I2953</f>
        <v>210000</v>
      </c>
      <c r="J2950" s="200">
        <f t="shared" si="1846"/>
        <v>210000</v>
      </c>
    </row>
    <row r="2951" spans="1:10" ht="15" x14ac:dyDescent="0.2">
      <c r="A2951" s="216">
        <v>51327</v>
      </c>
      <c r="B2951" s="214" t="s">
        <v>895</v>
      </c>
      <c r="C2951" s="215">
        <v>43</v>
      </c>
      <c r="D2951" s="216" t="s">
        <v>25</v>
      </c>
      <c r="E2951" s="188">
        <v>3222</v>
      </c>
      <c r="F2951" s="229" t="s">
        <v>114</v>
      </c>
      <c r="H2951" s="334">
        <v>10000</v>
      </c>
      <c r="I2951" s="334">
        <v>10000</v>
      </c>
      <c r="J2951" s="334">
        <v>10000</v>
      </c>
    </row>
    <row r="2952" spans="1:10" ht="15" x14ac:dyDescent="0.2">
      <c r="A2952" s="216">
        <v>51327</v>
      </c>
      <c r="B2952" s="214" t="s">
        <v>895</v>
      </c>
      <c r="C2952" s="215">
        <v>43</v>
      </c>
      <c r="D2952" s="216" t="s">
        <v>25</v>
      </c>
      <c r="E2952" s="188">
        <v>3223</v>
      </c>
      <c r="F2952" s="229" t="s">
        <v>115</v>
      </c>
      <c r="H2952" s="334">
        <v>0</v>
      </c>
      <c r="I2952" s="334">
        <v>100000</v>
      </c>
      <c r="J2952" s="334">
        <v>100000</v>
      </c>
    </row>
    <row r="2953" spans="1:10" ht="30" x14ac:dyDescent="0.2">
      <c r="A2953" s="216">
        <v>51327</v>
      </c>
      <c r="B2953" s="214" t="s">
        <v>895</v>
      </c>
      <c r="C2953" s="215">
        <v>43</v>
      </c>
      <c r="D2953" s="216" t="s">
        <v>25</v>
      </c>
      <c r="E2953" s="188">
        <v>3224</v>
      </c>
      <c r="F2953" s="229" t="s">
        <v>144</v>
      </c>
      <c r="H2953" s="334">
        <v>100000</v>
      </c>
      <c r="I2953" s="334">
        <v>100000</v>
      </c>
      <c r="J2953" s="334">
        <v>100000</v>
      </c>
    </row>
    <row r="2954" spans="1:10" x14ac:dyDescent="0.2">
      <c r="A2954" s="325">
        <v>51327</v>
      </c>
      <c r="B2954" s="329" t="s">
        <v>895</v>
      </c>
      <c r="C2954" s="330">
        <v>43</v>
      </c>
      <c r="D2954" s="325"/>
      <c r="E2954" s="187">
        <v>323</v>
      </c>
      <c r="F2954" s="231"/>
      <c r="G2954" s="331"/>
      <c r="H2954" s="200">
        <f>H2955+H2956+H2957+H2958+H2959</f>
        <v>2651000</v>
      </c>
      <c r="I2954" s="200">
        <f t="shared" ref="I2954:J2954" si="1847">I2955+I2956+I2957+I2958+I2959</f>
        <v>5189000</v>
      </c>
      <c r="J2954" s="200">
        <f t="shared" si="1847"/>
        <v>3534500</v>
      </c>
    </row>
    <row r="2955" spans="1:10" ht="15" x14ac:dyDescent="0.2">
      <c r="A2955" s="216">
        <v>51327</v>
      </c>
      <c r="B2955" s="214" t="s">
        <v>895</v>
      </c>
      <c r="C2955" s="215">
        <v>43</v>
      </c>
      <c r="D2955" s="216" t="s">
        <v>25</v>
      </c>
      <c r="E2955" s="188">
        <v>3232</v>
      </c>
      <c r="F2955" s="229" t="s">
        <v>118</v>
      </c>
      <c r="H2955" s="334">
        <v>2051000</v>
      </c>
      <c r="I2955" s="334">
        <v>3000000</v>
      </c>
      <c r="J2955" s="334">
        <v>3000000</v>
      </c>
    </row>
    <row r="2956" spans="1:10" s="152" customFormat="1" x14ac:dyDescent="0.2">
      <c r="A2956" s="216">
        <v>51327</v>
      </c>
      <c r="B2956" s="214" t="s">
        <v>895</v>
      </c>
      <c r="C2956" s="215">
        <v>43</v>
      </c>
      <c r="D2956" s="216" t="s">
        <v>25</v>
      </c>
      <c r="E2956" s="188">
        <v>3234</v>
      </c>
      <c r="F2956" s="229" t="s">
        <v>120</v>
      </c>
      <c r="G2956" s="209"/>
      <c r="H2956" s="334">
        <v>0</v>
      </c>
      <c r="I2956" s="334">
        <v>300000</v>
      </c>
      <c r="J2956" s="334">
        <v>100000</v>
      </c>
    </row>
    <row r="2957" spans="1:10" ht="15" x14ac:dyDescent="0.2">
      <c r="A2957" s="216">
        <v>51327</v>
      </c>
      <c r="B2957" s="214" t="s">
        <v>895</v>
      </c>
      <c r="C2957" s="215">
        <v>43</v>
      </c>
      <c r="D2957" s="216" t="s">
        <v>25</v>
      </c>
      <c r="E2957" s="188">
        <v>3237</v>
      </c>
      <c r="F2957" s="229" t="s">
        <v>36</v>
      </c>
      <c r="H2957" s="334">
        <v>100000</v>
      </c>
      <c r="I2957" s="334">
        <v>889000</v>
      </c>
      <c r="J2957" s="334">
        <v>1000</v>
      </c>
    </row>
    <row r="2958" spans="1:10" s="152" customFormat="1" x14ac:dyDescent="0.2">
      <c r="A2958" s="216">
        <v>51327</v>
      </c>
      <c r="B2958" s="214" t="s">
        <v>895</v>
      </c>
      <c r="C2958" s="215">
        <v>43</v>
      </c>
      <c r="D2958" s="216" t="s">
        <v>25</v>
      </c>
      <c r="E2958" s="188">
        <v>3238</v>
      </c>
      <c r="F2958" s="229" t="s">
        <v>122</v>
      </c>
      <c r="G2958" s="209"/>
      <c r="H2958" s="334">
        <v>0</v>
      </c>
      <c r="I2958" s="334">
        <v>0</v>
      </c>
      <c r="J2958" s="334">
        <v>200000</v>
      </c>
    </row>
    <row r="2959" spans="1:10" ht="15" x14ac:dyDescent="0.2">
      <c r="A2959" s="216">
        <v>51327</v>
      </c>
      <c r="B2959" s="214" t="s">
        <v>895</v>
      </c>
      <c r="C2959" s="215">
        <v>43</v>
      </c>
      <c r="D2959" s="216" t="s">
        <v>25</v>
      </c>
      <c r="E2959" s="188">
        <v>3239</v>
      </c>
      <c r="F2959" s="229" t="s">
        <v>778</v>
      </c>
      <c r="H2959" s="334">
        <v>500000</v>
      </c>
      <c r="I2959" s="334">
        <v>1000000</v>
      </c>
      <c r="J2959" s="334">
        <v>233500</v>
      </c>
    </row>
    <row r="2960" spans="1:10" x14ac:dyDescent="0.2">
      <c r="A2960" s="390">
        <v>51327</v>
      </c>
      <c r="B2960" s="303" t="s">
        <v>895</v>
      </c>
      <c r="C2960" s="286">
        <v>43</v>
      </c>
      <c r="D2960" s="286"/>
      <c r="E2960" s="287">
        <v>41</v>
      </c>
      <c r="F2960" s="288"/>
      <c r="G2960" s="289"/>
      <c r="H2960" s="290">
        <f t="shared" ref="H2960:J2961" si="1848">H2961</f>
        <v>1000</v>
      </c>
      <c r="I2960" s="290">
        <f t="shared" si="1848"/>
        <v>1000</v>
      </c>
      <c r="J2960" s="290">
        <f t="shared" si="1848"/>
        <v>1000</v>
      </c>
    </row>
    <row r="2961" spans="1:10" s="244" customFormat="1" x14ac:dyDescent="0.2">
      <c r="A2961" s="325">
        <v>51327</v>
      </c>
      <c r="B2961" s="329" t="s">
        <v>895</v>
      </c>
      <c r="C2961" s="330">
        <v>43</v>
      </c>
      <c r="D2961" s="325"/>
      <c r="E2961" s="187">
        <v>412</v>
      </c>
      <c r="F2961" s="231"/>
      <c r="G2961" s="331"/>
      <c r="H2961" s="200">
        <f t="shared" si="1848"/>
        <v>1000</v>
      </c>
      <c r="I2961" s="200">
        <f t="shared" si="1848"/>
        <v>1000</v>
      </c>
      <c r="J2961" s="200">
        <f t="shared" si="1848"/>
        <v>1000</v>
      </c>
    </row>
    <row r="2962" spans="1:10" s="152" customFormat="1" x14ac:dyDescent="0.2">
      <c r="A2962" s="216">
        <v>51327</v>
      </c>
      <c r="B2962" s="214" t="s">
        <v>895</v>
      </c>
      <c r="C2962" s="215">
        <v>43</v>
      </c>
      <c r="D2962" s="216" t="s">
        <v>25</v>
      </c>
      <c r="E2962" s="188">
        <v>4124</v>
      </c>
      <c r="F2962" s="229" t="s">
        <v>752</v>
      </c>
      <c r="G2962" s="209"/>
      <c r="H2962" s="334">
        <v>1000</v>
      </c>
      <c r="I2962" s="334">
        <v>1000</v>
      </c>
      <c r="J2962" s="334">
        <v>1000</v>
      </c>
    </row>
    <row r="2963" spans="1:10" x14ac:dyDescent="0.2">
      <c r="A2963" s="390">
        <v>51327</v>
      </c>
      <c r="B2963" s="303" t="s">
        <v>895</v>
      </c>
      <c r="C2963" s="286">
        <v>43</v>
      </c>
      <c r="D2963" s="286"/>
      <c r="E2963" s="287">
        <v>42</v>
      </c>
      <c r="F2963" s="288"/>
      <c r="G2963" s="289"/>
      <c r="H2963" s="290">
        <f>H2964+H2968+H2975+H2977</f>
        <v>2700000</v>
      </c>
      <c r="I2963" s="290">
        <f t="shared" ref="I2963:J2963" si="1849">I2964+I2968+I2975+I2977</f>
        <v>7021000</v>
      </c>
      <c r="J2963" s="290">
        <f t="shared" si="1849"/>
        <v>9060000</v>
      </c>
    </row>
    <row r="2964" spans="1:10" s="244" customFormat="1" x14ac:dyDescent="0.2">
      <c r="A2964" s="325">
        <v>51327</v>
      </c>
      <c r="B2964" s="329" t="s">
        <v>895</v>
      </c>
      <c r="C2964" s="330">
        <v>43</v>
      </c>
      <c r="D2964" s="325"/>
      <c r="E2964" s="187">
        <v>421</v>
      </c>
      <c r="F2964" s="231"/>
      <c r="G2964" s="331"/>
      <c r="H2964" s="200">
        <f>H2965+H2966+H2967</f>
        <v>1100000</v>
      </c>
      <c r="I2964" s="200">
        <f t="shared" ref="I2964:J2964" si="1850">I2965+I2966+I2967</f>
        <v>4100000</v>
      </c>
      <c r="J2964" s="200">
        <f t="shared" si="1850"/>
        <v>5300000</v>
      </c>
    </row>
    <row r="2965" spans="1:10" s="152" customFormat="1" x14ac:dyDescent="0.2">
      <c r="A2965" s="216">
        <v>51327</v>
      </c>
      <c r="B2965" s="214" t="s">
        <v>895</v>
      </c>
      <c r="C2965" s="215">
        <v>43</v>
      </c>
      <c r="D2965" s="216" t="s">
        <v>25</v>
      </c>
      <c r="E2965" s="188">
        <v>4212</v>
      </c>
      <c r="F2965" s="229" t="s">
        <v>701</v>
      </c>
      <c r="G2965" s="209"/>
      <c r="H2965" s="334">
        <v>0</v>
      </c>
      <c r="I2965" s="334">
        <v>1000000</v>
      </c>
      <c r="J2965" s="334">
        <v>1300000</v>
      </c>
    </row>
    <row r="2966" spans="1:10" ht="15" x14ac:dyDescent="0.2">
      <c r="A2966" s="216">
        <v>51327</v>
      </c>
      <c r="B2966" s="214" t="s">
        <v>895</v>
      </c>
      <c r="C2966" s="215">
        <v>43</v>
      </c>
      <c r="D2966" s="216" t="s">
        <v>25</v>
      </c>
      <c r="E2966" s="188">
        <v>4213</v>
      </c>
      <c r="F2966" s="229" t="s">
        <v>804</v>
      </c>
      <c r="H2966" s="334">
        <v>100000</v>
      </c>
      <c r="I2966" s="334">
        <v>100000</v>
      </c>
      <c r="J2966" s="334">
        <v>1000000</v>
      </c>
    </row>
    <row r="2967" spans="1:10" s="152" customFormat="1" x14ac:dyDescent="0.2">
      <c r="A2967" s="216">
        <v>51327</v>
      </c>
      <c r="B2967" s="214" t="s">
        <v>895</v>
      </c>
      <c r="C2967" s="215">
        <v>43</v>
      </c>
      <c r="D2967" s="216" t="s">
        <v>25</v>
      </c>
      <c r="E2967" s="188">
        <v>4214</v>
      </c>
      <c r="F2967" s="229" t="s">
        <v>154</v>
      </c>
      <c r="G2967" s="209"/>
      <c r="H2967" s="334">
        <v>1000000</v>
      </c>
      <c r="I2967" s="334">
        <v>3000000</v>
      </c>
      <c r="J2967" s="334">
        <v>3000000</v>
      </c>
    </row>
    <row r="2968" spans="1:10" x14ac:dyDescent="0.2">
      <c r="A2968" s="325">
        <v>51327</v>
      </c>
      <c r="B2968" s="329" t="s">
        <v>895</v>
      </c>
      <c r="C2968" s="330">
        <v>43</v>
      </c>
      <c r="D2968" s="325"/>
      <c r="E2968" s="187">
        <v>422</v>
      </c>
      <c r="F2968" s="231"/>
      <c r="G2968" s="331"/>
      <c r="H2968" s="200">
        <f>H2969+H2970+H2971+H2972+H2973+H2974</f>
        <v>1160000</v>
      </c>
      <c r="I2968" s="200">
        <f t="shared" ref="I2968:J2968" si="1851">I2969+I2970+I2971+I2972+I2973+I2974</f>
        <v>2771000</v>
      </c>
      <c r="J2968" s="200">
        <f t="shared" si="1851"/>
        <v>3660000</v>
      </c>
    </row>
    <row r="2969" spans="1:10" s="152" customFormat="1" x14ac:dyDescent="0.2">
      <c r="A2969" s="216">
        <v>51327</v>
      </c>
      <c r="B2969" s="214" t="s">
        <v>895</v>
      </c>
      <c r="C2969" s="215">
        <v>43</v>
      </c>
      <c r="D2969" s="216" t="s">
        <v>25</v>
      </c>
      <c r="E2969" s="188">
        <v>4221</v>
      </c>
      <c r="F2969" s="229" t="s">
        <v>129</v>
      </c>
      <c r="G2969" s="209"/>
      <c r="H2969" s="334">
        <v>50000</v>
      </c>
      <c r="I2969" s="334">
        <v>100000</v>
      </c>
      <c r="J2969" s="334">
        <v>100000</v>
      </c>
    </row>
    <row r="2970" spans="1:10" ht="15" x14ac:dyDescent="0.2">
      <c r="A2970" s="216">
        <v>51327</v>
      </c>
      <c r="B2970" s="214" t="s">
        <v>895</v>
      </c>
      <c r="C2970" s="215">
        <v>43</v>
      </c>
      <c r="D2970" s="216" t="s">
        <v>25</v>
      </c>
      <c r="E2970" s="188">
        <v>4222</v>
      </c>
      <c r="F2970" s="229" t="s">
        <v>130</v>
      </c>
      <c r="H2970" s="334">
        <v>100000</v>
      </c>
      <c r="I2970" s="334">
        <v>300000</v>
      </c>
      <c r="J2970" s="334">
        <v>100000</v>
      </c>
    </row>
    <row r="2971" spans="1:10" s="152" customFormat="1" x14ac:dyDescent="0.2">
      <c r="A2971" s="216">
        <v>51327</v>
      </c>
      <c r="B2971" s="214" t="s">
        <v>895</v>
      </c>
      <c r="C2971" s="215">
        <v>43</v>
      </c>
      <c r="D2971" s="216" t="s">
        <v>25</v>
      </c>
      <c r="E2971" s="188">
        <v>4223</v>
      </c>
      <c r="F2971" s="229" t="s">
        <v>131</v>
      </c>
      <c r="G2971" s="209"/>
      <c r="H2971" s="334">
        <v>500000</v>
      </c>
      <c r="I2971" s="334">
        <v>2061000</v>
      </c>
      <c r="J2971" s="334">
        <v>2000000</v>
      </c>
    </row>
    <row r="2972" spans="1:10" ht="15" x14ac:dyDescent="0.2">
      <c r="A2972" s="216">
        <v>51327</v>
      </c>
      <c r="B2972" s="214" t="s">
        <v>895</v>
      </c>
      <c r="C2972" s="215">
        <v>43</v>
      </c>
      <c r="D2972" s="216" t="s">
        <v>25</v>
      </c>
      <c r="E2972" s="188">
        <v>4224</v>
      </c>
      <c r="F2972" s="229" t="s">
        <v>624</v>
      </c>
      <c r="H2972" s="334">
        <v>10000</v>
      </c>
      <c r="I2972" s="334">
        <v>10000</v>
      </c>
      <c r="J2972" s="334">
        <v>10000</v>
      </c>
    </row>
    <row r="2973" spans="1:10" s="244" customFormat="1" x14ac:dyDescent="0.2">
      <c r="A2973" s="216">
        <v>51327</v>
      </c>
      <c r="B2973" s="214" t="s">
        <v>895</v>
      </c>
      <c r="C2973" s="215">
        <v>43</v>
      </c>
      <c r="D2973" s="216" t="s">
        <v>25</v>
      </c>
      <c r="E2973" s="188">
        <v>4225</v>
      </c>
      <c r="F2973" s="229" t="s">
        <v>134</v>
      </c>
      <c r="G2973" s="209"/>
      <c r="H2973" s="334">
        <v>200000</v>
      </c>
      <c r="I2973" s="334">
        <v>100000</v>
      </c>
      <c r="J2973" s="334">
        <v>250000</v>
      </c>
    </row>
    <row r="2974" spans="1:10" s="152" customFormat="1" x14ac:dyDescent="0.2">
      <c r="A2974" s="216">
        <v>51327</v>
      </c>
      <c r="B2974" s="214" t="s">
        <v>895</v>
      </c>
      <c r="C2974" s="215">
        <v>43</v>
      </c>
      <c r="D2974" s="216" t="s">
        <v>25</v>
      </c>
      <c r="E2974" s="188">
        <v>4227</v>
      </c>
      <c r="F2974" s="229" t="s">
        <v>792</v>
      </c>
      <c r="G2974" s="209"/>
      <c r="H2974" s="334">
        <v>300000</v>
      </c>
      <c r="I2974" s="334">
        <v>200000</v>
      </c>
      <c r="J2974" s="334">
        <v>1200000</v>
      </c>
    </row>
    <row r="2975" spans="1:10" x14ac:dyDescent="0.2">
      <c r="A2975" s="325">
        <v>51327</v>
      </c>
      <c r="B2975" s="329" t="s">
        <v>895</v>
      </c>
      <c r="C2975" s="330">
        <v>43</v>
      </c>
      <c r="D2975" s="325"/>
      <c r="E2975" s="187">
        <v>423</v>
      </c>
      <c r="F2975" s="231"/>
      <c r="G2975" s="331"/>
      <c r="H2975" s="200">
        <f t="shared" ref="H2975:J2975" si="1852">H2976</f>
        <v>320000</v>
      </c>
      <c r="I2975" s="200">
        <f t="shared" si="1852"/>
        <v>0</v>
      </c>
      <c r="J2975" s="200">
        <f t="shared" si="1852"/>
        <v>0</v>
      </c>
    </row>
    <row r="2976" spans="1:10" s="152" customFormat="1" x14ac:dyDescent="0.2">
      <c r="A2976" s="216">
        <v>51327</v>
      </c>
      <c r="B2976" s="214" t="s">
        <v>895</v>
      </c>
      <c r="C2976" s="215">
        <v>43</v>
      </c>
      <c r="D2976" s="216" t="s">
        <v>25</v>
      </c>
      <c r="E2976" s="188">
        <v>4231</v>
      </c>
      <c r="F2976" s="229" t="s">
        <v>128</v>
      </c>
      <c r="G2976" s="209"/>
      <c r="H2976" s="334">
        <v>320000</v>
      </c>
      <c r="I2976" s="245">
        <v>0</v>
      </c>
      <c r="J2976" s="245">
        <v>0</v>
      </c>
    </row>
    <row r="2977" spans="1:10" x14ac:dyDescent="0.2">
      <c r="A2977" s="325">
        <v>51327</v>
      </c>
      <c r="B2977" s="329" t="s">
        <v>895</v>
      </c>
      <c r="C2977" s="330">
        <v>43</v>
      </c>
      <c r="D2977" s="325"/>
      <c r="E2977" s="187">
        <v>426</v>
      </c>
      <c r="F2977" s="231"/>
      <c r="G2977" s="331"/>
      <c r="H2977" s="200">
        <f>H2978+H2979</f>
        <v>120000</v>
      </c>
      <c r="I2977" s="200">
        <f t="shared" ref="I2977:J2977" si="1853">I2978+I2979</f>
        <v>150000</v>
      </c>
      <c r="J2977" s="200">
        <f t="shared" si="1853"/>
        <v>100000</v>
      </c>
    </row>
    <row r="2978" spans="1:10" s="152" customFormat="1" x14ac:dyDescent="0.2">
      <c r="A2978" s="216">
        <v>51327</v>
      </c>
      <c r="B2978" s="214" t="s">
        <v>895</v>
      </c>
      <c r="C2978" s="215">
        <v>43</v>
      </c>
      <c r="D2978" s="216" t="s">
        <v>25</v>
      </c>
      <c r="E2978" s="188">
        <v>4262</v>
      </c>
      <c r="F2978" s="229" t="s">
        <v>135</v>
      </c>
      <c r="G2978" s="209"/>
      <c r="H2978" s="334">
        <v>100000</v>
      </c>
      <c r="I2978" s="334">
        <v>100000</v>
      </c>
      <c r="J2978" s="334">
        <v>50000</v>
      </c>
    </row>
    <row r="2979" spans="1:10" ht="15" x14ac:dyDescent="0.2">
      <c r="A2979" s="216">
        <v>51327</v>
      </c>
      <c r="B2979" s="214" t="s">
        <v>895</v>
      </c>
      <c r="C2979" s="215">
        <v>43</v>
      </c>
      <c r="D2979" s="216" t="s">
        <v>25</v>
      </c>
      <c r="E2979" s="188">
        <v>4264</v>
      </c>
      <c r="F2979" s="229" t="s">
        <v>794</v>
      </c>
      <c r="H2979" s="334">
        <v>20000</v>
      </c>
      <c r="I2979" s="334">
        <v>50000</v>
      </c>
      <c r="J2979" s="334">
        <v>50000</v>
      </c>
    </row>
    <row r="2980" spans="1:10" x14ac:dyDescent="0.2">
      <c r="A2980" s="390">
        <v>51327</v>
      </c>
      <c r="B2980" s="303" t="s">
        <v>895</v>
      </c>
      <c r="C2980" s="286">
        <v>43</v>
      </c>
      <c r="D2980" s="286"/>
      <c r="E2980" s="287">
        <v>44</v>
      </c>
      <c r="F2980" s="288"/>
      <c r="G2980" s="289"/>
      <c r="H2980" s="290">
        <f t="shared" ref="H2980:J2990" si="1854">H2981</f>
        <v>1000</v>
      </c>
      <c r="I2980" s="290">
        <f t="shared" si="1854"/>
        <v>1000</v>
      </c>
      <c r="J2980" s="290">
        <f t="shared" si="1854"/>
        <v>1000</v>
      </c>
    </row>
    <row r="2981" spans="1:10" s="152" customFormat="1" x14ac:dyDescent="0.2">
      <c r="A2981" s="325">
        <v>51327</v>
      </c>
      <c r="B2981" s="329" t="s">
        <v>895</v>
      </c>
      <c r="C2981" s="330">
        <v>43</v>
      </c>
      <c r="D2981" s="325"/>
      <c r="E2981" s="187">
        <v>441</v>
      </c>
      <c r="F2981" s="231"/>
      <c r="G2981" s="331"/>
      <c r="H2981" s="200">
        <f t="shared" si="1854"/>
        <v>1000</v>
      </c>
      <c r="I2981" s="200">
        <f t="shared" si="1854"/>
        <v>1000</v>
      </c>
      <c r="J2981" s="200">
        <f t="shared" si="1854"/>
        <v>1000</v>
      </c>
    </row>
    <row r="2982" spans="1:10" ht="15" x14ac:dyDescent="0.2">
      <c r="A2982" s="216">
        <v>51327</v>
      </c>
      <c r="B2982" s="214" t="s">
        <v>895</v>
      </c>
      <c r="C2982" s="215">
        <v>43</v>
      </c>
      <c r="D2982" s="216" t="s">
        <v>25</v>
      </c>
      <c r="E2982" s="188">
        <v>4411</v>
      </c>
      <c r="F2982" s="229" t="s">
        <v>817</v>
      </c>
      <c r="H2982" s="334">
        <v>1000</v>
      </c>
      <c r="I2982" s="334">
        <v>1000</v>
      </c>
      <c r="J2982" s="334">
        <v>1000</v>
      </c>
    </row>
    <row r="2983" spans="1:10" x14ac:dyDescent="0.2">
      <c r="A2983" s="390">
        <v>51327</v>
      </c>
      <c r="B2983" s="303" t="s">
        <v>895</v>
      </c>
      <c r="C2983" s="286">
        <v>43</v>
      </c>
      <c r="D2983" s="286"/>
      <c r="E2983" s="287">
        <v>45</v>
      </c>
      <c r="F2983" s="288"/>
      <c r="G2983" s="289"/>
      <c r="H2983" s="290">
        <f>H2984+H2986+H2988+H2990</f>
        <v>22000</v>
      </c>
      <c r="I2983" s="290">
        <f t="shared" ref="I2983:J2983" si="1855">I2984+I2986+I2988+I2990</f>
        <v>112000</v>
      </c>
      <c r="J2983" s="290">
        <f t="shared" si="1855"/>
        <v>112000</v>
      </c>
    </row>
    <row r="2984" spans="1:10" s="152" customFormat="1" x14ac:dyDescent="0.2">
      <c r="A2984" s="325">
        <v>51327</v>
      </c>
      <c r="B2984" s="329" t="s">
        <v>895</v>
      </c>
      <c r="C2984" s="330">
        <v>43</v>
      </c>
      <c r="D2984" s="325"/>
      <c r="E2984" s="187">
        <v>451</v>
      </c>
      <c r="F2984" s="231"/>
      <c r="G2984" s="331"/>
      <c r="H2984" s="200">
        <f t="shared" si="1854"/>
        <v>10000</v>
      </c>
      <c r="I2984" s="200">
        <f t="shared" si="1854"/>
        <v>100000</v>
      </c>
      <c r="J2984" s="200">
        <f t="shared" si="1854"/>
        <v>100000</v>
      </c>
    </row>
    <row r="2985" spans="1:10" ht="15" x14ac:dyDescent="0.2">
      <c r="A2985" s="216">
        <v>51327</v>
      </c>
      <c r="B2985" s="214" t="s">
        <v>895</v>
      </c>
      <c r="C2985" s="215">
        <v>43</v>
      </c>
      <c r="D2985" s="216" t="s">
        <v>25</v>
      </c>
      <c r="E2985" s="188">
        <v>4511</v>
      </c>
      <c r="F2985" s="229" t="s">
        <v>136</v>
      </c>
      <c r="H2985" s="334">
        <v>10000</v>
      </c>
      <c r="I2985" s="334">
        <v>100000</v>
      </c>
      <c r="J2985" s="334">
        <v>100000</v>
      </c>
    </row>
    <row r="2986" spans="1:10" s="152" customFormat="1" x14ac:dyDescent="0.2">
      <c r="A2986" s="325">
        <v>51327</v>
      </c>
      <c r="B2986" s="329" t="s">
        <v>895</v>
      </c>
      <c r="C2986" s="330">
        <v>43</v>
      </c>
      <c r="D2986" s="325"/>
      <c r="E2986" s="187">
        <v>452</v>
      </c>
      <c r="F2986" s="231"/>
      <c r="G2986" s="331"/>
      <c r="H2986" s="200">
        <f t="shared" si="1854"/>
        <v>10000</v>
      </c>
      <c r="I2986" s="200">
        <f t="shared" si="1854"/>
        <v>10000</v>
      </c>
      <c r="J2986" s="200">
        <f t="shared" si="1854"/>
        <v>10000</v>
      </c>
    </row>
    <row r="2987" spans="1:10" ht="15" x14ac:dyDescent="0.2">
      <c r="A2987" s="216">
        <v>51327</v>
      </c>
      <c r="B2987" s="214" t="s">
        <v>895</v>
      </c>
      <c r="C2987" s="215">
        <v>43</v>
      </c>
      <c r="D2987" s="216" t="s">
        <v>25</v>
      </c>
      <c r="E2987" s="188">
        <v>4521</v>
      </c>
      <c r="F2987" s="229" t="s">
        <v>137</v>
      </c>
      <c r="H2987" s="334">
        <v>10000</v>
      </c>
      <c r="I2987" s="334">
        <v>10000</v>
      </c>
      <c r="J2987" s="334">
        <v>10000</v>
      </c>
    </row>
    <row r="2988" spans="1:10" s="152" customFormat="1" x14ac:dyDescent="0.2">
      <c r="A2988" s="325">
        <v>51327</v>
      </c>
      <c r="B2988" s="329" t="s">
        <v>895</v>
      </c>
      <c r="C2988" s="330">
        <v>43</v>
      </c>
      <c r="D2988" s="325"/>
      <c r="E2988" s="187">
        <v>453</v>
      </c>
      <c r="F2988" s="231"/>
      <c r="G2988" s="331"/>
      <c r="H2988" s="200">
        <f t="shared" si="1854"/>
        <v>1000</v>
      </c>
      <c r="I2988" s="200">
        <f t="shared" si="1854"/>
        <v>1000</v>
      </c>
      <c r="J2988" s="200">
        <f t="shared" si="1854"/>
        <v>1000</v>
      </c>
    </row>
    <row r="2989" spans="1:10" ht="15" x14ac:dyDescent="0.2">
      <c r="A2989" s="216">
        <v>51327</v>
      </c>
      <c r="B2989" s="214" t="s">
        <v>895</v>
      </c>
      <c r="C2989" s="215">
        <v>43</v>
      </c>
      <c r="D2989" s="216" t="s">
        <v>25</v>
      </c>
      <c r="E2989" s="188">
        <v>4531</v>
      </c>
      <c r="F2989" s="229" t="s">
        <v>145</v>
      </c>
      <c r="H2989" s="334">
        <v>1000</v>
      </c>
      <c r="I2989" s="334">
        <v>1000</v>
      </c>
      <c r="J2989" s="334">
        <v>1000</v>
      </c>
    </row>
    <row r="2990" spans="1:10" s="152" customFormat="1" x14ac:dyDescent="0.2">
      <c r="A2990" s="325">
        <v>51327</v>
      </c>
      <c r="B2990" s="329" t="s">
        <v>895</v>
      </c>
      <c r="C2990" s="330">
        <v>43</v>
      </c>
      <c r="D2990" s="325"/>
      <c r="E2990" s="187">
        <v>454</v>
      </c>
      <c r="F2990" s="231"/>
      <c r="G2990" s="331"/>
      <c r="H2990" s="200">
        <f t="shared" si="1854"/>
        <v>1000</v>
      </c>
      <c r="I2990" s="200">
        <f t="shared" si="1854"/>
        <v>1000</v>
      </c>
      <c r="J2990" s="200">
        <f t="shared" si="1854"/>
        <v>1000</v>
      </c>
    </row>
    <row r="2991" spans="1:10" ht="30" x14ac:dyDescent="0.2">
      <c r="A2991" s="216">
        <v>51327</v>
      </c>
      <c r="B2991" s="214" t="s">
        <v>895</v>
      </c>
      <c r="C2991" s="215">
        <v>43</v>
      </c>
      <c r="D2991" s="216" t="s">
        <v>25</v>
      </c>
      <c r="E2991" s="188">
        <v>4541</v>
      </c>
      <c r="F2991" s="229" t="s">
        <v>796</v>
      </c>
      <c r="H2991" s="334">
        <v>1000</v>
      </c>
      <c r="I2991" s="334">
        <v>1000</v>
      </c>
      <c r="J2991" s="334">
        <v>1000</v>
      </c>
    </row>
    <row r="2992" spans="1:10" x14ac:dyDescent="0.2">
      <c r="A2992" s="390">
        <v>51327</v>
      </c>
      <c r="B2992" s="303" t="s">
        <v>895</v>
      </c>
      <c r="C2992" s="286">
        <v>51</v>
      </c>
      <c r="D2992" s="286"/>
      <c r="E2992" s="287">
        <v>32</v>
      </c>
      <c r="F2992" s="288"/>
      <c r="G2992" s="289"/>
      <c r="H2992" s="290">
        <f>H2993</f>
        <v>1200000</v>
      </c>
      <c r="I2992" s="290">
        <f t="shared" ref="I2992:J2992" si="1856">I2993</f>
        <v>0</v>
      </c>
      <c r="J2992" s="290">
        <f t="shared" si="1856"/>
        <v>0</v>
      </c>
    </row>
    <row r="2993" spans="1:10" s="152" customFormat="1" x14ac:dyDescent="0.2">
      <c r="A2993" s="325">
        <v>51327</v>
      </c>
      <c r="B2993" s="329" t="s">
        <v>895</v>
      </c>
      <c r="C2993" s="330">
        <v>51</v>
      </c>
      <c r="D2993" s="325"/>
      <c r="E2993" s="187">
        <v>323</v>
      </c>
      <c r="F2993" s="231"/>
      <c r="G2993" s="331"/>
      <c r="H2993" s="200">
        <f>H2994</f>
        <v>1200000</v>
      </c>
      <c r="I2993" s="200">
        <f t="shared" ref="I2993:J2993" si="1857">I2994</f>
        <v>0</v>
      </c>
      <c r="J2993" s="200">
        <f t="shared" si="1857"/>
        <v>0</v>
      </c>
    </row>
    <row r="2994" spans="1:10" ht="15" x14ac:dyDescent="0.2">
      <c r="A2994" s="216">
        <v>51327</v>
      </c>
      <c r="B2994" s="214" t="s">
        <v>895</v>
      </c>
      <c r="C2994" s="215">
        <v>51</v>
      </c>
      <c r="D2994" s="216" t="s">
        <v>25</v>
      </c>
      <c r="E2994" s="188">
        <v>3232</v>
      </c>
      <c r="F2994" s="229" t="s">
        <v>118</v>
      </c>
      <c r="H2994" s="334">
        <v>1200000</v>
      </c>
      <c r="I2994" s="245">
        <v>0</v>
      </c>
      <c r="J2994" s="245">
        <v>0</v>
      </c>
    </row>
    <row r="2995" spans="1:10" s="152" customFormat="1" ht="67.5" x14ac:dyDescent="0.2">
      <c r="A2995" s="391">
        <v>51327</v>
      </c>
      <c r="B2995" s="297" t="s">
        <v>592</v>
      </c>
      <c r="C2995" s="297"/>
      <c r="D2995" s="297"/>
      <c r="E2995" s="298"/>
      <c r="F2995" s="300" t="s">
        <v>420</v>
      </c>
      <c r="G2995" s="301" t="s">
        <v>690</v>
      </c>
      <c r="H2995" s="302">
        <f>H2996+H2999+H3002</f>
        <v>15950000</v>
      </c>
      <c r="I2995" s="302">
        <f t="shared" ref="I2995:J2995" si="1858">I2996+I2999+I3002</f>
        <v>15800000</v>
      </c>
      <c r="J2995" s="302">
        <f t="shared" si="1858"/>
        <v>15700000</v>
      </c>
    </row>
    <row r="2996" spans="1:10" x14ac:dyDescent="0.2">
      <c r="A2996" s="335">
        <v>51327</v>
      </c>
      <c r="B2996" s="333" t="s">
        <v>592</v>
      </c>
      <c r="C2996" s="286">
        <v>11</v>
      </c>
      <c r="D2996" s="333"/>
      <c r="E2996" s="287">
        <v>54</v>
      </c>
      <c r="F2996" s="288"/>
      <c r="G2996" s="288"/>
      <c r="H2996" s="318">
        <f t="shared" ref="H2996:J3003" si="1859">H2997</f>
        <v>11000000</v>
      </c>
      <c r="I2996" s="318">
        <f t="shared" si="1859"/>
        <v>11000000</v>
      </c>
      <c r="J2996" s="318">
        <f t="shared" si="1859"/>
        <v>11000000</v>
      </c>
    </row>
    <row r="2997" spans="1:10" s="152" customFormat="1" x14ac:dyDescent="0.2">
      <c r="A2997" s="325">
        <v>51327</v>
      </c>
      <c r="B2997" s="329" t="s">
        <v>592</v>
      </c>
      <c r="C2997" s="330">
        <v>11</v>
      </c>
      <c r="D2997" s="325"/>
      <c r="E2997" s="187">
        <v>541</v>
      </c>
      <c r="F2997" s="231"/>
      <c r="G2997" s="331"/>
      <c r="H2997" s="200">
        <f t="shared" si="1859"/>
        <v>11000000</v>
      </c>
      <c r="I2997" s="200">
        <f t="shared" si="1859"/>
        <v>11000000</v>
      </c>
      <c r="J2997" s="200">
        <f t="shared" si="1859"/>
        <v>11000000</v>
      </c>
    </row>
    <row r="2998" spans="1:10" ht="30" x14ac:dyDescent="0.2">
      <c r="A2998" s="216">
        <v>51327</v>
      </c>
      <c r="B2998" s="214" t="s">
        <v>592</v>
      </c>
      <c r="C2998" s="215">
        <v>11</v>
      </c>
      <c r="D2998" s="216" t="s">
        <v>25</v>
      </c>
      <c r="E2998" s="188">
        <v>5413</v>
      </c>
      <c r="F2998" s="229" t="s">
        <v>780</v>
      </c>
      <c r="H2998" s="334">
        <v>11000000</v>
      </c>
      <c r="I2998" s="334">
        <v>11000000</v>
      </c>
      <c r="J2998" s="334">
        <v>11000000</v>
      </c>
    </row>
    <row r="2999" spans="1:10" s="152" customFormat="1" x14ac:dyDescent="0.2">
      <c r="A2999" s="335">
        <v>51327</v>
      </c>
      <c r="B2999" s="333" t="s">
        <v>592</v>
      </c>
      <c r="C2999" s="286">
        <v>43</v>
      </c>
      <c r="D2999" s="333"/>
      <c r="E2999" s="287">
        <v>34</v>
      </c>
      <c r="F2999" s="288"/>
      <c r="G2999" s="288"/>
      <c r="H2999" s="318">
        <f t="shared" si="1859"/>
        <v>750000</v>
      </c>
      <c r="I2999" s="318">
        <f t="shared" si="1859"/>
        <v>600000</v>
      </c>
      <c r="J2999" s="318">
        <f t="shared" si="1859"/>
        <v>500000</v>
      </c>
    </row>
    <row r="3000" spans="1:10" x14ac:dyDescent="0.2">
      <c r="A3000" s="325">
        <v>51327</v>
      </c>
      <c r="B3000" s="329" t="s">
        <v>592</v>
      </c>
      <c r="C3000" s="330">
        <v>43</v>
      </c>
      <c r="D3000" s="325"/>
      <c r="E3000" s="187">
        <v>342</v>
      </c>
      <c r="F3000" s="231"/>
      <c r="G3000" s="331"/>
      <c r="H3000" s="200">
        <f t="shared" si="1859"/>
        <v>750000</v>
      </c>
      <c r="I3000" s="200">
        <f t="shared" si="1859"/>
        <v>600000</v>
      </c>
      <c r="J3000" s="200">
        <f t="shared" si="1859"/>
        <v>500000</v>
      </c>
    </row>
    <row r="3001" spans="1:10" s="152" customFormat="1" ht="45" x14ac:dyDescent="0.2">
      <c r="A3001" s="216">
        <v>51327</v>
      </c>
      <c r="B3001" s="214" t="s">
        <v>592</v>
      </c>
      <c r="C3001" s="215">
        <v>43</v>
      </c>
      <c r="D3001" s="216" t="s">
        <v>25</v>
      </c>
      <c r="E3001" s="188">
        <v>3421</v>
      </c>
      <c r="F3001" s="229" t="s">
        <v>781</v>
      </c>
      <c r="G3001" s="209"/>
      <c r="H3001" s="334">
        <v>750000</v>
      </c>
      <c r="I3001" s="334">
        <v>600000</v>
      </c>
      <c r="J3001" s="334">
        <v>500000</v>
      </c>
    </row>
    <row r="3002" spans="1:10" x14ac:dyDescent="0.2">
      <c r="A3002" s="335">
        <v>51327</v>
      </c>
      <c r="B3002" s="333" t="s">
        <v>592</v>
      </c>
      <c r="C3002" s="286">
        <v>43</v>
      </c>
      <c r="D3002" s="333"/>
      <c r="E3002" s="287">
        <v>54</v>
      </c>
      <c r="F3002" s="288"/>
      <c r="G3002" s="288"/>
      <c r="H3002" s="318">
        <f t="shared" si="1859"/>
        <v>4200000</v>
      </c>
      <c r="I3002" s="318">
        <f t="shared" si="1859"/>
        <v>4200000</v>
      </c>
      <c r="J3002" s="318">
        <f t="shared" si="1859"/>
        <v>4200000</v>
      </c>
    </row>
    <row r="3003" spans="1:10" s="152" customFormat="1" x14ac:dyDescent="0.2">
      <c r="A3003" s="325">
        <v>51327</v>
      </c>
      <c r="B3003" s="329" t="s">
        <v>592</v>
      </c>
      <c r="C3003" s="330">
        <v>43</v>
      </c>
      <c r="D3003" s="325"/>
      <c r="E3003" s="187">
        <v>541</v>
      </c>
      <c r="F3003" s="231"/>
      <c r="G3003" s="331"/>
      <c r="H3003" s="200">
        <f t="shared" si="1859"/>
        <v>4200000</v>
      </c>
      <c r="I3003" s="200">
        <f t="shared" si="1859"/>
        <v>4200000</v>
      </c>
      <c r="J3003" s="200">
        <f t="shared" si="1859"/>
        <v>4200000</v>
      </c>
    </row>
    <row r="3004" spans="1:10" ht="30" x14ac:dyDescent="0.2">
      <c r="A3004" s="216">
        <v>51327</v>
      </c>
      <c r="B3004" s="214" t="s">
        <v>592</v>
      </c>
      <c r="C3004" s="215">
        <v>43</v>
      </c>
      <c r="D3004" s="216" t="s">
        <v>25</v>
      </c>
      <c r="E3004" s="188">
        <v>5413</v>
      </c>
      <c r="F3004" s="229" t="s">
        <v>780</v>
      </c>
      <c r="H3004" s="334">
        <v>4200000</v>
      </c>
      <c r="I3004" s="334">
        <v>4200000</v>
      </c>
      <c r="J3004" s="334">
        <v>4200000</v>
      </c>
    </row>
    <row r="3005" spans="1:10" ht="67.5" x14ac:dyDescent="0.2">
      <c r="A3005" s="391">
        <v>51327</v>
      </c>
      <c r="B3005" s="297" t="s">
        <v>896</v>
      </c>
      <c r="C3005" s="297"/>
      <c r="D3005" s="297"/>
      <c r="E3005" s="298"/>
      <c r="F3005" s="300" t="s">
        <v>818</v>
      </c>
      <c r="G3005" s="301" t="s">
        <v>690</v>
      </c>
      <c r="H3005" s="302">
        <f>H3006+H3011</f>
        <v>356000</v>
      </c>
      <c r="I3005" s="302">
        <f t="shared" ref="I3005:J3005" si="1860">I3006+I3011</f>
        <v>0</v>
      </c>
      <c r="J3005" s="302">
        <f t="shared" si="1860"/>
        <v>0</v>
      </c>
    </row>
    <row r="3006" spans="1:10" s="152" customFormat="1" x14ac:dyDescent="0.2">
      <c r="A3006" s="335">
        <v>51327</v>
      </c>
      <c r="B3006" s="333" t="s">
        <v>896</v>
      </c>
      <c r="C3006" s="286">
        <v>43</v>
      </c>
      <c r="D3006" s="333"/>
      <c r="E3006" s="287">
        <v>31</v>
      </c>
      <c r="F3006" s="288"/>
      <c r="G3006" s="288"/>
      <c r="H3006" s="318">
        <f>H3007+H3009</f>
        <v>6000</v>
      </c>
      <c r="I3006" s="318">
        <f t="shared" ref="I3006:J3006" si="1861">I3007+I3009</f>
        <v>0</v>
      </c>
      <c r="J3006" s="318">
        <f t="shared" si="1861"/>
        <v>0</v>
      </c>
    </row>
    <row r="3007" spans="1:10" x14ac:dyDescent="0.2">
      <c r="A3007" s="325">
        <v>51327</v>
      </c>
      <c r="B3007" s="329" t="s">
        <v>896</v>
      </c>
      <c r="C3007" s="330">
        <v>43</v>
      </c>
      <c r="D3007" s="325"/>
      <c r="E3007" s="187">
        <v>311</v>
      </c>
      <c r="F3007" s="231"/>
      <c r="G3007" s="331"/>
      <c r="H3007" s="200">
        <f t="shared" ref="H3007:J3007" si="1862">H3008</f>
        <v>5000</v>
      </c>
      <c r="I3007" s="200">
        <f t="shared" si="1862"/>
        <v>0</v>
      </c>
      <c r="J3007" s="200">
        <f t="shared" si="1862"/>
        <v>0</v>
      </c>
    </row>
    <row r="3008" spans="1:10" ht="15" x14ac:dyDescent="0.2">
      <c r="A3008" s="216">
        <v>51327</v>
      </c>
      <c r="B3008" s="214" t="s">
        <v>896</v>
      </c>
      <c r="C3008" s="215">
        <v>43</v>
      </c>
      <c r="D3008" s="216" t="s">
        <v>25</v>
      </c>
      <c r="E3008" s="188">
        <v>3111</v>
      </c>
      <c r="F3008" s="229" t="s">
        <v>19</v>
      </c>
      <c r="H3008" s="334">
        <v>5000</v>
      </c>
      <c r="I3008" s="245">
        <v>0</v>
      </c>
      <c r="J3008" s="245">
        <v>0</v>
      </c>
    </row>
    <row r="3009" spans="1:10" x14ac:dyDescent="0.2">
      <c r="A3009" s="325">
        <v>51327</v>
      </c>
      <c r="B3009" s="329" t="s">
        <v>896</v>
      </c>
      <c r="C3009" s="330">
        <v>43</v>
      </c>
      <c r="D3009" s="325"/>
      <c r="E3009" s="187">
        <v>313</v>
      </c>
      <c r="F3009" s="231"/>
      <c r="G3009" s="331"/>
      <c r="H3009" s="200">
        <f>H3010</f>
        <v>1000</v>
      </c>
      <c r="I3009" s="200">
        <f t="shared" ref="I3009:J3009" si="1863">I3010</f>
        <v>0</v>
      </c>
      <c r="J3009" s="200">
        <f t="shared" si="1863"/>
        <v>0</v>
      </c>
    </row>
    <row r="3010" spans="1:10" s="152" customFormat="1" x14ac:dyDescent="0.2">
      <c r="A3010" s="216">
        <v>51327</v>
      </c>
      <c r="B3010" s="214" t="s">
        <v>896</v>
      </c>
      <c r="C3010" s="215">
        <v>43</v>
      </c>
      <c r="D3010" s="216" t="s">
        <v>25</v>
      </c>
      <c r="E3010" s="188">
        <v>3132</v>
      </c>
      <c r="F3010" s="229" t="s">
        <v>280</v>
      </c>
      <c r="G3010" s="209"/>
      <c r="H3010" s="334">
        <v>1000</v>
      </c>
      <c r="I3010" s="245">
        <v>0</v>
      </c>
      <c r="J3010" s="245">
        <v>0</v>
      </c>
    </row>
    <row r="3011" spans="1:10" x14ac:dyDescent="0.2">
      <c r="A3011" s="335">
        <v>51327</v>
      </c>
      <c r="B3011" s="333" t="s">
        <v>896</v>
      </c>
      <c r="C3011" s="286">
        <v>559</v>
      </c>
      <c r="D3011" s="333"/>
      <c r="E3011" s="287">
        <v>31</v>
      </c>
      <c r="F3011" s="288"/>
      <c r="G3011" s="288"/>
      <c r="H3011" s="318">
        <f>H3012+H3014</f>
        <v>350000</v>
      </c>
      <c r="I3011" s="318">
        <f t="shared" ref="I3011:J3011" si="1864">I3012+I3014</f>
        <v>0</v>
      </c>
      <c r="J3011" s="318">
        <f t="shared" si="1864"/>
        <v>0</v>
      </c>
    </row>
    <row r="3012" spans="1:10" s="152" customFormat="1" x14ac:dyDescent="0.2">
      <c r="A3012" s="325">
        <v>51327</v>
      </c>
      <c r="B3012" s="329" t="s">
        <v>896</v>
      </c>
      <c r="C3012" s="330">
        <v>559</v>
      </c>
      <c r="D3012" s="325"/>
      <c r="E3012" s="187">
        <v>311</v>
      </c>
      <c r="F3012" s="231"/>
      <c r="G3012" s="331"/>
      <c r="H3012" s="200">
        <f t="shared" ref="H3012:J3012" si="1865">H3013</f>
        <v>300000</v>
      </c>
      <c r="I3012" s="200">
        <f t="shared" si="1865"/>
        <v>0</v>
      </c>
      <c r="J3012" s="200">
        <f t="shared" si="1865"/>
        <v>0</v>
      </c>
    </row>
    <row r="3013" spans="1:10" ht="15" x14ac:dyDescent="0.2">
      <c r="A3013" s="216">
        <v>51327</v>
      </c>
      <c r="B3013" s="214" t="s">
        <v>896</v>
      </c>
      <c r="C3013" s="215">
        <v>559</v>
      </c>
      <c r="D3013" s="216" t="s">
        <v>25</v>
      </c>
      <c r="E3013" s="188">
        <v>3111</v>
      </c>
      <c r="F3013" s="229" t="s">
        <v>19</v>
      </c>
      <c r="H3013" s="334">
        <v>300000</v>
      </c>
      <c r="I3013" s="245">
        <v>0</v>
      </c>
      <c r="J3013" s="245">
        <v>0</v>
      </c>
    </row>
    <row r="3014" spans="1:10" x14ac:dyDescent="0.2">
      <c r="A3014" s="325">
        <v>51327</v>
      </c>
      <c r="B3014" s="329" t="s">
        <v>896</v>
      </c>
      <c r="C3014" s="330">
        <v>559</v>
      </c>
      <c r="D3014" s="325"/>
      <c r="E3014" s="187">
        <v>313</v>
      </c>
      <c r="F3014" s="231"/>
      <c r="G3014" s="331"/>
      <c r="H3014" s="200">
        <f>H3015</f>
        <v>50000</v>
      </c>
      <c r="I3014" s="200">
        <f t="shared" ref="I3014:J3014" si="1866">I3015</f>
        <v>0</v>
      </c>
      <c r="J3014" s="200">
        <f t="shared" si="1866"/>
        <v>0</v>
      </c>
    </row>
    <row r="3015" spans="1:10" ht="15" x14ac:dyDescent="0.2">
      <c r="A3015" s="216">
        <v>51327</v>
      </c>
      <c r="B3015" s="214" t="s">
        <v>896</v>
      </c>
      <c r="C3015" s="215">
        <v>559</v>
      </c>
      <c r="D3015" s="216" t="s">
        <v>25</v>
      </c>
      <c r="E3015" s="188">
        <v>3132</v>
      </c>
      <c r="F3015" s="229" t="s">
        <v>280</v>
      </c>
      <c r="H3015" s="334">
        <v>50000</v>
      </c>
      <c r="I3015" s="245">
        <v>0</v>
      </c>
      <c r="J3015" s="245">
        <v>0</v>
      </c>
    </row>
    <row r="3016" spans="1:10" ht="67.5" x14ac:dyDescent="0.2">
      <c r="A3016" s="391">
        <v>51327</v>
      </c>
      <c r="B3016" s="297" t="s">
        <v>898</v>
      </c>
      <c r="C3016" s="297"/>
      <c r="D3016" s="297"/>
      <c r="E3016" s="298"/>
      <c r="F3016" s="300" t="s">
        <v>897</v>
      </c>
      <c r="G3016" s="301" t="s">
        <v>690</v>
      </c>
      <c r="H3016" s="302">
        <f>H3017+H3024+H3038+H3042+H3045+H3052+H3066</f>
        <v>2307100</v>
      </c>
      <c r="I3016" s="302">
        <f t="shared" ref="I3016:J3016" si="1867">I3017+I3024+I3038+I3042+I3045+I3052+I3066</f>
        <v>948800</v>
      </c>
      <c r="J3016" s="302">
        <f t="shared" si="1867"/>
        <v>0</v>
      </c>
    </row>
    <row r="3017" spans="1:10" s="152" customFormat="1" x14ac:dyDescent="0.2">
      <c r="A3017" s="335">
        <v>51327</v>
      </c>
      <c r="B3017" s="333" t="s">
        <v>898</v>
      </c>
      <c r="C3017" s="286">
        <v>43</v>
      </c>
      <c r="D3017" s="333"/>
      <c r="E3017" s="287">
        <v>31</v>
      </c>
      <c r="F3017" s="288"/>
      <c r="G3017" s="288"/>
      <c r="H3017" s="318">
        <f>H3018+H3020+H3022</f>
        <v>53500</v>
      </c>
      <c r="I3017" s="318">
        <f t="shared" ref="I3017:J3017" si="1868">I3018+I3020+I3022</f>
        <v>53500</v>
      </c>
      <c r="J3017" s="318">
        <f t="shared" si="1868"/>
        <v>0</v>
      </c>
    </row>
    <row r="3018" spans="1:10" x14ac:dyDescent="0.2">
      <c r="A3018" s="325">
        <v>51327</v>
      </c>
      <c r="B3018" s="329" t="s">
        <v>898</v>
      </c>
      <c r="C3018" s="330">
        <v>43</v>
      </c>
      <c r="D3018" s="325"/>
      <c r="E3018" s="187">
        <v>311</v>
      </c>
      <c r="F3018" s="231"/>
      <c r="G3018" s="331"/>
      <c r="H3018" s="200">
        <f t="shared" ref="H3018:J3018" si="1869">H3019</f>
        <v>45000</v>
      </c>
      <c r="I3018" s="200">
        <f t="shared" si="1869"/>
        <v>45000</v>
      </c>
      <c r="J3018" s="200">
        <f t="shared" si="1869"/>
        <v>0</v>
      </c>
    </row>
    <row r="3019" spans="1:10" ht="15" x14ac:dyDescent="0.2">
      <c r="A3019" s="216">
        <v>51327</v>
      </c>
      <c r="B3019" s="214" t="s">
        <v>898</v>
      </c>
      <c r="C3019" s="215">
        <v>43</v>
      </c>
      <c r="D3019" s="216" t="s">
        <v>25</v>
      </c>
      <c r="E3019" s="188">
        <v>3111</v>
      </c>
      <c r="F3019" s="229" t="s">
        <v>19</v>
      </c>
      <c r="H3019" s="334">
        <v>45000</v>
      </c>
      <c r="I3019" s="334">
        <v>45000</v>
      </c>
      <c r="J3019" s="245">
        <v>0</v>
      </c>
    </row>
    <row r="3020" spans="1:10" s="152" customFormat="1" x14ac:dyDescent="0.2">
      <c r="A3020" s="325">
        <v>51327</v>
      </c>
      <c r="B3020" s="329" t="s">
        <v>898</v>
      </c>
      <c r="C3020" s="330">
        <v>43</v>
      </c>
      <c r="D3020" s="325"/>
      <c r="E3020" s="187">
        <v>312</v>
      </c>
      <c r="F3020" s="231"/>
      <c r="G3020" s="331"/>
      <c r="H3020" s="200">
        <f>H3021</f>
        <v>1000</v>
      </c>
      <c r="I3020" s="200">
        <f t="shared" ref="I3020:J3020" si="1870">I3021</f>
        <v>1000</v>
      </c>
      <c r="J3020" s="200">
        <f t="shared" si="1870"/>
        <v>0</v>
      </c>
    </row>
    <row r="3021" spans="1:10" ht="15" x14ac:dyDescent="0.2">
      <c r="A3021" s="216">
        <v>51327</v>
      </c>
      <c r="B3021" s="214" t="s">
        <v>898</v>
      </c>
      <c r="C3021" s="215">
        <v>43</v>
      </c>
      <c r="D3021" s="216" t="s">
        <v>25</v>
      </c>
      <c r="E3021" s="188">
        <v>3121</v>
      </c>
      <c r="F3021" s="229" t="s">
        <v>138</v>
      </c>
      <c r="H3021" s="334">
        <v>1000</v>
      </c>
      <c r="I3021" s="334">
        <v>1000</v>
      </c>
      <c r="J3021" s="245">
        <v>0</v>
      </c>
    </row>
    <row r="3022" spans="1:10" x14ac:dyDescent="0.2">
      <c r="A3022" s="325">
        <v>51327</v>
      </c>
      <c r="B3022" s="329" t="s">
        <v>898</v>
      </c>
      <c r="C3022" s="330">
        <v>43</v>
      </c>
      <c r="D3022" s="325"/>
      <c r="E3022" s="187">
        <v>313</v>
      </c>
      <c r="F3022" s="231"/>
      <c r="G3022" s="331"/>
      <c r="H3022" s="200">
        <f>H3023</f>
        <v>7500</v>
      </c>
      <c r="I3022" s="200">
        <f t="shared" ref="I3022:J3022" si="1871">I3023</f>
        <v>7500</v>
      </c>
      <c r="J3022" s="200">
        <f t="shared" si="1871"/>
        <v>0</v>
      </c>
    </row>
    <row r="3023" spans="1:10" ht="15" x14ac:dyDescent="0.2">
      <c r="A3023" s="216">
        <v>51327</v>
      </c>
      <c r="B3023" s="214" t="s">
        <v>898</v>
      </c>
      <c r="C3023" s="215">
        <v>43</v>
      </c>
      <c r="D3023" s="216" t="s">
        <v>25</v>
      </c>
      <c r="E3023" s="188">
        <v>3132</v>
      </c>
      <c r="F3023" s="229" t="s">
        <v>280</v>
      </c>
      <c r="H3023" s="334">
        <v>7500</v>
      </c>
      <c r="I3023" s="334">
        <v>7500</v>
      </c>
      <c r="J3023" s="245">
        <v>0</v>
      </c>
    </row>
    <row r="3024" spans="1:10" s="152" customFormat="1" x14ac:dyDescent="0.2">
      <c r="A3024" s="335">
        <v>51327</v>
      </c>
      <c r="B3024" s="333" t="s">
        <v>898</v>
      </c>
      <c r="C3024" s="286">
        <v>43</v>
      </c>
      <c r="D3024" s="333"/>
      <c r="E3024" s="287">
        <v>32</v>
      </c>
      <c r="F3024" s="288"/>
      <c r="G3024" s="288"/>
      <c r="H3024" s="318">
        <f>H3025+H3029+H3031+H3036</f>
        <v>29100</v>
      </c>
      <c r="I3024" s="318">
        <f t="shared" ref="I3024:J3024" si="1872">I3025+I3029+I3031+I3036</f>
        <v>9500</v>
      </c>
      <c r="J3024" s="318">
        <f t="shared" si="1872"/>
        <v>0</v>
      </c>
    </row>
    <row r="3025" spans="1:10" x14ac:dyDescent="0.2">
      <c r="A3025" s="325">
        <v>51327</v>
      </c>
      <c r="B3025" s="329" t="s">
        <v>898</v>
      </c>
      <c r="C3025" s="330">
        <v>43</v>
      </c>
      <c r="D3025" s="325"/>
      <c r="E3025" s="187">
        <v>321</v>
      </c>
      <c r="F3025" s="231"/>
      <c r="G3025" s="331"/>
      <c r="H3025" s="200">
        <f>H3026+H3027+H3028</f>
        <v>4100</v>
      </c>
      <c r="I3025" s="200">
        <f t="shared" ref="I3025:J3025" si="1873">I3026+I3027+I3028</f>
        <v>4800</v>
      </c>
      <c r="J3025" s="200">
        <f t="shared" si="1873"/>
        <v>0</v>
      </c>
    </row>
    <row r="3026" spans="1:10" ht="15" x14ac:dyDescent="0.2">
      <c r="A3026" s="216">
        <v>51327</v>
      </c>
      <c r="B3026" s="214" t="s">
        <v>898</v>
      </c>
      <c r="C3026" s="215">
        <v>43</v>
      </c>
      <c r="D3026" s="216" t="s">
        <v>25</v>
      </c>
      <c r="E3026" s="188">
        <v>3211</v>
      </c>
      <c r="F3026" s="229" t="s">
        <v>110</v>
      </c>
      <c r="H3026" s="334">
        <v>3000</v>
      </c>
      <c r="I3026" s="334">
        <v>3700</v>
      </c>
      <c r="J3026" s="245">
        <v>0</v>
      </c>
    </row>
    <row r="3027" spans="1:10" s="152" customFormat="1" ht="30" x14ac:dyDescent="0.2">
      <c r="A3027" s="216">
        <v>51327</v>
      </c>
      <c r="B3027" s="214" t="s">
        <v>898</v>
      </c>
      <c r="C3027" s="215">
        <v>43</v>
      </c>
      <c r="D3027" s="216" t="s">
        <v>25</v>
      </c>
      <c r="E3027" s="188">
        <v>3212</v>
      </c>
      <c r="F3027" s="229" t="s">
        <v>111</v>
      </c>
      <c r="G3027" s="209"/>
      <c r="H3027" s="334">
        <v>1000</v>
      </c>
      <c r="I3027" s="334">
        <v>1000</v>
      </c>
      <c r="J3027" s="245">
        <v>0</v>
      </c>
    </row>
    <row r="3028" spans="1:10" ht="15" x14ac:dyDescent="0.2">
      <c r="A3028" s="216">
        <v>51327</v>
      </c>
      <c r="B3028" s="214" t="s">
        <v>898</v>
      </c>
      <c r="C3028" s="215">
        <v>43</v>
      </c>
      <c r="D3028" s="216" t="s">
        <v>25</v>
      </c>
      <c r="E3028" s="188">
        <v>3214</v>
      </c>
      <c r="F3028" s="229" t="s">
        <v>234</v>
      </c>
      <c r="H3028" s="334">
        <v>100</v>
      </c>
      <c r="I3028" s="334">
        <v>100</v>
      </c>
      <c r="J3028" s="245">
        <v>0</v>
      </c>
    </row>
    <row r="3029" spans="1:10" s="152" customFormat="1" x14ac:dyDescent="0.2">
      <c r="A3029" s="325">
        <v>51327</v>
      </c>
      <c r="B3029" s="329" t="s">
        <v>898</v>
      </c>
      <c r="C3029" s="330">
        <v>43</v>
      </c>
      <c r="D3029" s="325"/>
      <c r="E3029" s="187">
        <v>322</v>
      </c>
      <c r="F3029" s="231"/>
      <c r="G3029" s="331"/>
      <c r="H3029" s="200">
        <f>H3030</f>
        <v>500</v>
      </c>
      <c r="I3029" s="200">
        <f t="shared" ref="I3029:J3029" si="1874">I3030</f>
        <v>500</v>
      </c>
      <c r="J3029" s="200">
        <f t="shared" si="1874"/>
        <v>0</v>
      </c>
    </row>
    <row r="3030" spans="1:10" ht="15" x14ac:dyDescent="0.2">
      <c r="A3030" s="216">
        <v>51327</v>
      </c>
      <c r="B3030" s="214" t="s">
        <v>898</v>
      </c>
      <c r="C3030" s="215">
        <v>43</v>
      </c>
      <c r="D3030" s="216" t="s">
        <v>25</v>
      </c>
      <c r="E3030" s="188">
        <v>3223</v>
      </c>
      <c r="F3030" s="229" t="s">
        <v>115</v>
      </c>
      <c r="H3030" s="334">
        <v>500</v>
      </c>
      <c r="I3030" s="334">
        <v>500</v>
      </c>
      <c r="J3030" s="245">
        <v>0</v>
      </c>
    </row>
    <row r="3031" spans="1:10" s="152" customFormat="1" x14ac:dyDescent="0.2">
      <c r="A3031" s="325">
        <v>51327</v>
      </c>
      <c r="B3031" s="329" t="s">
        <v>898</v>
      </c>
      <c r="C3031" s="330">
        <v>43</v>
      </c>
      <c r="D3031" s="325"/>
      <c r="E3031" s="187">
        <v>323</v>
      </c>
      <c r="F3031" s="231"/>
      <c r="G3031" s="331"/>
      <c r="H3031" s="200">
        <f>H3032+H3033+H3034+H3035</f>
        <v>23500</v>
      </c>
      <c r="I3031" s="200">
        <f t="shared" ref="I3031:J3031" si="1875">I3032+I3033+I3034+I3035</f>
        <v>3200</v>
      </c>
      <c r="J3031" s="200">
        <f t="shared" si="1875"/>
        <v>0</v>
      </c>
    </row>
    <row r="3032" spans="1:10" ht="15" x14ac:dyDescent="0.2">
      <c r="A3032" s="216">
        <v>51327</v>
      </c>
      <c r="B3032" s="214" t="s">
        <v>898</v>
      </c>
      <c r="C3032" s="215">
        <v>43</v>
      </c>
      <c r="D3032" s="216" t="s">
        <v>25</v>
      </c>
      <c r="E3032" s="188">
        <v>3231</v>
      </c>
      <c r="F3032" s="229" t="s">
        <v>117</v>
      </c>
      <c r="H3032" s="334">
        <v>1000</v>
      </c>
      <c r="I3032" s="334">
        <v>1000</v>
      </c>
      <c r="J3032" s="245">
        <v>0</v>
      </c>
    </row>
    <row r="3033" spans="1:10" ht="15" x14ac:dyDescent="0.2">
      <c r="A3033" s="216">
        <v>51327</v>
      </c>
      <c r="B3033" s="214" t="s">
        <v>898</v>
      </c>
      <c r="C3033" s="215">
        <v>43</v>
      </c>
      <c r="D3033" s="216" t="s">
        <v>25</v>
      </c>
      <c r="E3033" s="188">
        <v>3233</v>
      </c>
      <c r="F3033" s="229" t="s">
        <v>119</v>
      </c>
      <c r="H3033" s="334">
        <v>1500</v>
      </c>
      <c r="I3033" s="334">
        <v>1200</v>
      </c>
      <c r="J3033" s="245">
        <v>0</v>
      </c>
    </row>
    <row r="3034" spans="1:10" s="152" customFormat="1" x14ac:dyDescent="0.2">
      <c r="A3034" s="216">
        <v>51327</v>
      </c>
      <c r="B3034" s="214" t="s">
        <v>898</v>
      </c>
      <c r="C3034" s="215">
        <v>43</v>
      </c>
      <c r="D3034" s="216" t="s">
        <v>25</v>
      </c>
      <c r="E3034" s="188">
        <v>3237</v>
      </c>
      <c r="F3034" s="229" t="s">
        <v>36</v>
      </c>
      <c r="G3034" s="209"/>
      <c r="H3034" s="334">
        <v>20000</v>
      </c>
      <c r="I3034" s="334">
        <v>0</v>
      </c>
      <c r="J3034" s="245">
        <v>0</v>
      </c>
    </row>
    <row r="3035" spans="1:10" ht="15" x14ac:dyDescent="0.2">
      <c r="A3035" s="216">
        <v>51327</v>
      </c>
      <c r="B3035" s="214" t="s">
        <v>898</v>
      </c>
      <c r="C3035" s="215">
        <v>43</v>
      </c>
      <c r="D3035" s="216" t="s">
        <v>25</v>
      </c>
      <c r="E3035" s="188">
        <v>3239</v>
      </c>
      <c r="F3035" s="229" t="s">
        <v>778</v>
      </c>
      <c r="H3035" s="334">
        <v>1000</v>
      </c>
      <c r="I3035" s="334">
        <v>1000</v>
      </c>
      <c r="J3035" s="245">
        <v>0</v>
      </c>
    </row>
    <row r="3036" spans="1:10" x14ac:dyDescent="0.2">
      <c r="A3036" s="325">
        <v>51327</v>
      </c>
      <c r="B3036" s="329" t="s">
        <v>898</v>
      </c>
      <c r="C3036" s="330">
        <v>43</v>
      </c>
      <c r="D3036" s="325"/>
      <c r="E3036" s="187">
        <v>329</v>
      </c>
      <c r="F3036" s="231"/>
      <c r="G3036" s="331"/>
      <c r="H3036" s="200">
        <f>H3037</f>
        <v>1000</v>
      </c>
      <c r="I3036" s="200">
        <f t="shared" ref="I3036:J3036" si="1876">I3037</f>
        <v>1000</v>
      </c>
      <c r="J3036" s="200">
        <f t="shared" si="1876"/>
        <v>0</v>
      </c>
    </row>
    <row r="3037" spans="1:10" ht="15" x14ac:dyDescent="0.2">
      <c r="A3037" s="216">
        <v>51327</v>
      </c>
      <c r="B3037" s="214" t="s">
        <v>898</v>
      </c>
      <c r="C3037" s="215">
        <v>43</v>
      </c>
      <c r="D3037" s="216" t="s">
        <v>25</v>
      </c>
      <c r="E3037" s="188">
        <v>3293</v>
      </c>
      <c r="F3037" s="229" t="s">
        <v>124</v>
      </c>
      <c r="H3037" s="334">
        <v>1000</v>
      </c>
      <c r="I3037" s="334">
        <v>1000</v>
      </c>
      <c r="J3037" s="245">
        <v>0</v>
      </c>
    </row>
    <row r="3038" spans="1:10" s="152" customFormat="1" x14ac:dyDescent="0.2">
      <c r="A3038" s="335">
        <v>51327</v>
      </c>
      <c r="B3038" s="333" t="s">
        <v>898</v>
      </c>
      <c r="C3038" s="286">
        <v>43</v>
      </c>
      <c r="D3038" s="333"/>
      <c r="E3038" s="287">
        <v>42</v>
      </c>
      <c r="F3038" s="288"/>
      <c r="G3038" s="288"/>
      <c r="H3038" s="318">
        <f t="shared" ref="H3038:J3038" si="1877">H3039</f>
        <v>26000</v>
      </c>
      <c r="I3038" s="318">
        <f t="shared" si="1877"/>
        <v>76000</v>
      </c>
      <c r="J3038" s="318">
        <f t="shared" si="1877"/>
        <v>0</v>
      </c>
    </row>
    <row r="3039" spans="1:10" x14ac:dyDescent="0.2">
      <c r="A3039" s="325">
        <v>51327</v>
      </c>
      <c r="B3039" s="329" t="s">
        <v>898</v>
      </c>
      <c r="C3039" s="330">
        <v>43</v>
      </c>
      <c r="D3039" s="325"/>
      <c r="E3039" s="187">
        <v>422</v>
      </c>
      <c r="F3039" s="231"/>
      <c r="G3039" s="331"/>
      <c r="H3039" s="200">
        <f>H3040+H3041</f>
        <v>26000</v>
      </c>
      <c r="I3039" s="200">
        <f t="shared" ref="I3039:J3039" si="1878">I3040+I3041</f>
        <v>76000</v>
      </c>
      <c r="J3039" s="200">
        <f t="shared" si="1878"/>
        <v>0</v>
      </c>
    </row>
    <row r="3040" spans="1:10" s="152" customFormat="1" x14ac:dyDescent="0.2">
      <c r="A3040" s="216">
        <v>51327</v>
      </c>
      <c r="B3040" s="214" t="s">
        <v>898</v>
      </c>
      <c r="C3040" s="215">
        <v>43</v>
      </c>
      <c r="D3040" s="216" t="s">
        <v>25</v>
      </c>
      <c r="E3040" s="188">
        <v>4225</v>
      </c>
      <c r="F3040" s="229" t="s">
        <v>134</v>
      </c>
      <c r="G3040" s="209"/>
      <c r="H3040" s="334">
        <v>0</v>
      </c>
      <c r="I3040" s="334">
        <v>76000</v>
      </c>
      <c r="J3040" s="245">
        <v>0</v>
      </c>
    </row>
    <row r="3041" spans="1:10" ht="15" x14ac:dyDescent="0.2">
      <c r="A3041" s="216">
        <v>51327</v>
      </c>
      <c r="B3041" s="214" t="s">
        <v>898</v>
      </c>
      <c r="C3041" s="215">
        <v>43</v>
      </c>
      <c r="D3041" s="216" t="s">
        <v>25</v>
      </c>
      <c r="E3041" s="188">
        <v>4227</v>
      </c>
      <c r="F3041" s="229" t="s">
        <v>132</v>
      </c>
      <c r="H3041" s="334">
        <v>26000</v>
      </c>
      <c r="I3041" s="334">
        <v>0</v>
      </c>
      <c r="J3041" s="245">
        <v>0</v>
      </c>
    </row>
    <row r="3042" spans="1:10" x14ac:dyDescent="0.2">
      <c r="A3042" s="335">
        <v>51327</v>
      </c>
      <c r="B3042" s="333" t="s">
        <v>898</v>
      </c>
      <c r="C3042" s="286">
        <v>51</v>
      </c>
      <c r="D3042" s="333"/>
      <c r="E3042" s="287">
        <v>42</v>
      </c>
      <c r="F3042" s="288"/>
      <c r="G3042" s="288"/>
      <c r="H3042" s="318">
        <f t="shared" ref="H3042:J3043" si="1879">H3043</f>
        <v>300000</v>
      </c>
      <c r="I3042" s="318">
        <f t="shared" si="1879"/>
        <v>0</v>
      </c>
      <c r="J3042" s="318">
        <f t="shared" si="1879"/>
        <v>0</v>
      </c>
    </row>
    <row r="3043" spans="1:10" x14ac:dyDescent="0.2">
      <c r="A3043" s="325">
        <v>51327</v>
      </c>
      <c r="B3043" s="329" t="s">
        <v>898</v>
      </c>
      <c r="C3043" s="330">
        <v>51</v>
      </c>
      <c r="D3043" s="325"/>
      <c r="E3043" s="187">
        <v>422</v>
      </c>
      <c r="F3043" s="231"/>
      <c r="G3043" s="331"/>
      <c r="H3043" s="200">
        <f>H3044</f>
        <v>300000</v>
      </c>
      <c r="I3043" s="200">
        <f t="shared" si="1879"/>
        <v>0</v>
      </c>
      <c r="J3043" s="200">
        <f t="shared" si="1879"/>
        <v>0</v>
      </c>
    </row>
    <row r="3044" spans="1:10" ht="15" x14ac:dyDescent="0.2">
      <c r="A3044" s="216">
        <v>51327</v>
      </c>
      <c r="B3044" s="214" t="s">
        <v>898</v>
      </c>
      <c r="C3044" s="215">
        <v>51</v>
      </c>
      <c r="D3044" s="216" t="s">
        <v>25</v>
      </c>
      <c r="E3044" s="188">
        <v>4227</v>
      </c>
      <c r="F3044" s="229" t="s">
        <v>132</v>
      </c>
      <c r="H3044" s="334">
        <v>300000</v>
      </c>
      <c r="I3044" s="245">
        <v>0</v>
      </c>
      <c r="J3044" s="245">
        <v>0</v>
      </c>
    </row>
    <row r="3045" spans="1:10" s="152" customFormat="1" x14ac:dyDescent="0.2">
      <c r="A3045" s="335">
        <v>51327</v>
      </c>
      <c r="B3045" s="333" t="s">
        <v>898</v>
      </c>
      <c r="C3045" s="286">
        <v>559</v>
      </c>
      <c r="D3045" s="333"/>
      <c r="E3045" s="287">
        <v>31</v>
      </c>
      <c r="F3045" s="288"/>
      <c r="G3045" s="288"/>
      <c r="H3045" s="318">
        <f>H3046+H3048+H3050</f>
        <v>328000</v>
      </c>
      <c r="I3045" s="318">
        <f t="shared" ref="I3045:J3045" si="1880">I3046+I3048+I3050</f>
        <v>328000</v>
      </c>
      <c r="J3045" s="318">
        <f t="shared" si="1880"/>
        <v>0</v>
      </c>
    </row>
    <row r="3046" spans="1:10" x14ac:dyDescent="0.2">
      <c r="A3046" s="325">
        <v>51327</v>
      </c>
      <c r="B3046" s="329" t="s">
        <v>898</v>
      </c>
      <c r="C3046" s="330">
        <v>559</v>
      </c>
      <c r="D3046" s="325"/>
      <c r="E3046" s="187">
        <v>311</v>
      </c>
      <c r="F3046" s="231"/>
      <c r="G3046" s="331"/>
      <c r="H3046" s="200">
        <f t="shared" ref="H3046:J3046" si="1881">H3047</f>
        <v>280000</v>
      </c>
      <c r="I3046" s="200">
        <f t="shared" si="1881"/>
        <v>280000</v>
      </c>
      <c r="J3046" s="200">
        <f t="shared" si="1881"/>
        <v>0</v>
      </c>
    </row>
    <row r="3047" spans="1:10" ht="15" x14ac:dyDescent="0.2">
      <c r="A3047" s="216">
        <v>51327</v>
      </c>
      <c r="B3047" s="214" t="s">
        <v>898</v>
      </c>
      <c r="C3047" s="215">
        <v>559</v>
      </c>
      <c r="D3047" s="216" t="s">
        <v>25</v>
      </c>
      <c r="E3047" s="188">
        <v>3111</v>
      </c>
      <c r="F3047" s="229" t="s">
        <v>19</v>
      </c>
      <c r="H3047" s="334">
        <v>280000</v>
      </c>
      <c r="I3047" s="334">
        <v>280000</v>
      </c>
      <c r="J3047" s="245">
        <v>0</v>
      </c>
    </row>
    <row r="3048" spans="1:10" s="152" customFormat="1" x14ac:dyDescent="0.2">
      <c r="A3048" s="325">
        <v>51327</v>
      </c>
      <c r="B3048" s="329" t="s">
        <v>898</v>
      </c>
      <c r="C3048" s="330">
        <v>559</v>
      </c>
      <c r="D3048" s="325"/>
      <c r="E3048" s="187">
        <v>312</v>
      </c>
      <c r="F3048" s="231"/>
      <c r="G3048" s="331"/>
      <c r="H3048" s="200">
        <f>H3049</f>
        <v>1000</v>
      </c>
      <c r="I3048" s="200">
        <f t="shared" ref="I3048:J3048" si="1882">I3049</f>
        <v>1000</v>
      </c>
      <c r="J3048" s="200">
        <f t="shared" si="1882"/>
        <v>0</v>
      </c>
    </row>
    <row r="3049" spans="1:10" ht="15" x14ac:dyDescent="0.2">
      <c r="A3049" s="216">
        <v>51327</v>
      </c>
      <c r="B3049" s="214" t="s">
        <v>898</v>
      </c>
      <c r="C3049" s="215">
        <v>559</v>
      </c>
      <c r="D3049" s="216" t="s">
        <v>25</v>
      </c>
      <c r="E3049" s="188">
        <v>3121</v>
      </c>
      <c r="F3049" s="229" t="s">
        <v>138</v>
      </c>
      <c r="H3049" s="334">
        <v>1000</v>
      </c>
      <c r="I3049" s="334">
        <v>1000</v>
      </c>
      <c r="J3049" s="245">
        <v>0</v>
      </c>
    </row>
    <row r="3050" spans="1:10" x14ac:dyDescent="0.2">
      <c r="A3050" s="325">
        <v>51327</v>
      </c>
      <c r="B3050" s="329" t="s">
        <v>898</v>
      </c>
      <c r="C3050" s="330">
        <v>559</v>
      </c>
      <c r="D3050" s="325"/>
      <c r="E3050" s="187">
        <v>313</v>
      </c>
      <c r="F3050" s="231"/>
      <c r="G3050" s="331"/>
      <c r="H3050" s="200">
        <f>H3051</f>
        <v>47000</v>
      </c>
      <c r="I3050" s="200">
        <f t="shared" ref="I3050:J3050" si="1883">I3051</f>
        <v>47000</v>
      </c>
      <c r="J3050" s="200">
        <f t="shared" si="1883"/>
        <v>0</v>
      </c>
    </row>
    <row r="3051" spans="1:10" s="152" customFormat="1" x14ac:dyDescent="0.2">
      <c r="A3051" s="216">
        <v>51327</v>
      </c>
      <c r="B3051" s="214" t="s">
        <v>898</v>
      </c>
      <c r="C3051" s="215">
        <v>559</v>
      </c>
      <c r="D3051" s="216" t="s">
        <v>25</v>
      </c>
      <c r="E3051" s="188">
        <v>3132</v>
      </c>
      <c r="F3051" s="229" t="s">
        <v>280</v>
      </c>
      <c r="G3051" s="209"/>
      <c r="H3051" s="334">
        <v>47000</v>
      </c>
      <c r="I3051" s="334">
        <v>47000</v>
      </c>
      <c r="J3051" s="245">
        <v>0</v>
      </c>
    </row>
    <row r="3052" spans="1:10" x14ac:dyDescent="0.2">
      <c r="A3052" s="335">
        <v>51327</v>
      </c>
      <c r="B3052" s="333" t="s">
        <v>898</v>
      </c>
      <c r="C3052" s="286">
        <v>559</v>
      </c>
      <c r="D3052" s="333"/>
      <c r="E3052" s="287">
        <v>32</v>
      </c>
      <c r="F3052" s="288"/>
      <c r="G3052" s="288"/>
      <c r="H3052" s="318">
        <f>H3053+H3057+H3059+H3064</f>
        <v>175500</v>
      </c>
      <c r="I3052" s="318">
        <f t="shared" ref="I3052:J3052" si="1884">I3053+I3057+I3059+I3064</f>
        <v>47800</v>
      </c>
      <c r="J3052" s="318">
        <f t="shared" si="1884"/>
        <v>0</v>
      </c>
    </row>
    <row r="3053" spans="1:10" s="152" customFormat="1" x14ac:dyDescent="0.2">
      <c r="A3053" s="325">
        <v>51327</v>
      </c>
      <c r="B3053" s="329" t="s">
        <v>898</v>
      </c>
      <c r="C3053" s="330">
        <v>559</v>
      </c>
      <c r="D3053" s="325"/>
      <c r="E3053" s="187">
        <v>321</v>
      </c>
      <c r="F3053" s="231"/>
      <c r="G3053" s="331"/>
      <c r="H3053" s="200">
        <f>H3054+H3055+H3056</f>
        <v>24500</v>
      </c>
      <c r="I3053" s="200">
        <f t="shared" ref="I3053:J3053" si="1885">I3054+I3055+I3056</f>
        <v>28800</v>
      </c>
      <c r="J3053" s="200">
        <f t="shared" si="1885"/>
        <v>0</v>
      </c>
    </row>
    <row r="3054" spans="1:10" ht="15" x14ac:dyDescent="0.2">
      <c r="A3054" s="216">
        <v>51327</v>
      </c>
      <c r="B3054" s="214" t="s">
        <v>898</v>
      </c>
      <c r="C3054" s="215">
        <v>559</v>
      </c>
      <c r="D3054" s="216" t="s">
        <v>25</v>
      </c>
      <c r="E3054" s="188">
        <v>3211</v>
      </c>
      <c r="F3054" s="229" t="s">
        <v>110</v>
      </c>
      <c r="H3054" s="334">
        <v>17000</v>
      </c>
      <c r="I3054" s="334">
        <v>21300</v>
      </c>
      <c r="J3054" s="245">
        <v>0</v>
      </c>
    </row>
    <row r="3055" spans="1:10" s="152" customFormat="1" ht="30" x14ac:dyDescent="0.2">
      <c r="A3055" s="216">
        <v>51327</v>
      </c>
      <c r="B3055" s="214" t="s">
        <v>898</v>
      </c>
      <c r="C3055" s="215">
        <v>559</v>
      </c>
      <c r="D3055" s="216" t="s">
        <v>25</v>
      </c>
      <c r="E3055" s="188">
        <v>3212</v>
      </c>
      <c r="F3055" s="229" t="s">
        <v>111</v>
      </c>
      <c r="G3055" s="209"/>
      <c r="H3055" s="334">
        <v>6500</v>
      </c>
      <c r="I3055" s="334">
        <v>6500</v>
      </c>
      <c r="J3055" s="245">
        <v>0</v>
      </c>
    </row>
    <row r="3056" spans="1:10" ht="15" x14ac:dyDescent="0.2">
      <c r="A3056" s="216">
        <v>51327</v>
      </c>
      <c r="B3056" s="214" t="s">
        <v>898</v>
      </c>
      <c r="C3056" s="215">
        <v>559</v>
      </c>
      <c r="D3056" s="216" t="s">
        <v>25</v>
      </c>
      <c r="E3056" s="188">
        <v>3214</v>
      </c>
      <c r="F3056" s="229" t="s">
        <v>234</v>
      </c>
      <c r="H3056" s="334">
        <v>1000</v>
      </c>
      <c r="I3056" s="334">
        <v>1000</v>
      </c>
      <c r="J3056" s="245">
        <v>0</v>
      </c>
    </row>
    <row r="3057" spans="1:10" s="152" customFormat="1" x14ac:dyDescent="0.2">
      <c r="A3057" s="325">
        <v>51327</v>
      </c>
      <c r="B3057" s="329" t="s">
        <v>898</v>
      </c>
      <c r="C3057" s="330">
        <v>559</v>
      </c>
      <c r="D3057" s="325"/>
      <c r="E3057" s="187">
        <v>322</v>
      </c>
      <c r="F3057" s="231"/>
      <c r="G3057" s="331"/>
      <c r="H3057" s="200">
        <f>H3058</f>
        <v>3000</v>
      </c>
      <c r="I3057" s="200">
        <f t="shared" ref="I3057" si="1886">I3058</f>
        <v>3000</v>
      </c>
      <c r="J3057" s="200">
        <f t="shared" ref="J3057" si="1887">J3058</f>
        <v>0</v>
      </c>
    </row>
    <row r="3058" spans="1:10" ht="15" x14ac:dyDescent="0.2">
      <c r="A3058" s="216">
        <v>51327</v>
      </c>
      <c r="B3058" s="214" t="s">
        <v>898</v>
      </c>
      <c r="C3058" s="215">
        <v>559</v>
      </c>
      <c r="D3058" s="216" t="s">
        <v>25</v>
      </c>
      <c r="E3058" s="188">
        <v>3223</v>
      </c>
      <c r="F3058" s="229" t="s">
        <v>115</v>
      </c>
      <c r="H3058" s="334">
        <v>3000</v>
      </c>
      <c r="I3058" s="334">
        <v>3000</v>
      </c>
      <c r="J3058" s="245">
        <v>0</v>
      </c>
    </row>
    <row r="3059" spans="1:10" x14ac:dyDescent="0.2">
      <c r="A3059" s="325">
        <v>51327</v>
      </c>
      <c r="B3059" s="329" t="s">
        <v>898</v>
      </c>
      <c r="C3059" s="330">
        <v>559</v>
      </c>
      <c r="D3059" s="325"/>
      <c r="E3059" s="187">
        <v>323</v>
      </c>
      <c r="F3059" s="231"/>
      <c r="G3059" s="331"/>
      <c r="H3059" s="200">
        <f>H3060+H3061+H3062+H3063</f>
        <v>144000</v>
      </c>
      <c r="I3059" s="200">
        <f t="shared" ref="I3059:J3059" si="1888">I3060+I3061+I3062+I3063</f>
        <v>9000</v>
      </c>
      <c r="J3059" s="200">
        <f t="shared" si="1888"/>
        <v>0</v>
      </c>
    </row>
    <row r="3060" spans="1:10" s="152" customFormat="1" x14ac:dyDescent="0.2">
      <c r="A3060" s="216">
        <v>51327</v>
      </c>
      <c r="B3060" s="214" t="s">
        <v>898</v>
      </c>
      <c r="C3060" s="215">
        <v>559</v>
      </c>
      <c r="D3060" s="216" t="s">
        <v>25</v>
      </c>
      <c r="E3060" s="188">
        <v>3231</v>
      </c>
      <c r="F3060" s="229" t="s">
        <v>117</v>
      </c>
      <c r="G3060" s="209"/>
      <c r="H3060" s="334">
        <v>1000</v>
      </c>
      <c r="I3060" s="334">
        <v>1000</v>
      </c>
      <c r="J3060" s="245">
        <v>0</v>
      </c>
    </row>
    <row r="3061" spans="1:10" ht="15" x14ac:dyDescent="0.2">
      <c r="A3061" s="216">
        <v>51327</v>
      </c>
      <c r="B3061" s="214" t="s">
        <v>898</v>
      </c>
      <c r="C3061" s="215">
        <v>559</v>
      </c>
      <c r="D3061" s="216" t="s">
        <v>25</v>
      </c>
      <c r="E3061" s="188">
        <v>3233</v>
      </c>
      <c r="F3061" s="229" t="s">
        <v>119</v>
      </c>
      <c r="H3061" s="334">
        <v>9000</v>
      </c>
      <c r="I3061" s="334">
        <v>7000</v>
      </c>
      <c r="J3061" s="245">
        <v>0</v>
      </c>
    </row>
    <row r="3062" spans="1:10" ht="15" x14ac:dyDescent="0.2">
      <c r="A3062" s="216">
        <v>51327</v>
      </c>
      <c r="B3062" s="214" t="s">
        <v>898</v>
      </c>
      <c r="C3062" s="215">
        <v>559</v>
      </c>
      <c r="D3062" s="216" t="s">
        <v>25</v>
      </c>
      <c r="E3062" s="188">
        <v>3237</v>
      </c>
      <c r="F3062" s="229" t="s">
        <v>36</v>
      </c>
      <c r="H3062" s="334">
        <v>133000</v>
      </c>
      <c r="I3062" s="334">
        <v>0</v>
      </c>
      <c r="J3062" s="245">
        <v>0</v>
      </c>
    </row>
    <row r="3063" spans="1:10" ht="15" x14ac:dyDescent="0.2">
      <c r="A3063" s="216">
        <v>51327</v>
      </c>
      <c r="B3063" s="214" t="s">
        <v>898</v>
      </c>
      <c r="C3063" s="215">
        <v>559</v>
      </c>
      <c r="D3063" s="216" t="s">
        <v>25</v>
      </c>
      <c r="E3063" s="188">
        <v>3239</v>
      </c>
      <c r="F3063" s="229" t="s">
        <v>778</v>
      </c>
      <c r="H3063" s="334">
        <v>1000</v>
      </c>
      <c r="I3063" s="334">
        <v>1000</v>
      </c>
      <c r="J3063" s="245">
        <v>0</v>
      </c>
    </row>
    <row r="3064" spans="1:10" s="152" customFormat="1" x14ac:dyDescent="0.2">
      <c r="A3064" s="325">
        <v>51327</v>
      </c>
      <c r="B3064" s="329" t="s">
        <v>898</v>
      </c>
      <c r="C3064" s="330">
        <v>559</v>
      </c>
      <c r="D3064" s="325"/>
      <c r="E3064" s="187">
        <v>329</v>
      </c>
      <c r="F3064" s="231"/>
      <c r="G3064" s="331"/>
      <c r="H3064" s="200">
        <f>H3065</f>
        <v>4000</v>
      </c>
      <c r="I3064" s="200">
        <f t="shared" ref="I3064:J3064" si="1889">I3065</f>
        <v>7000</v>
      </c>
      <c r="J3064" s="200">
        <f t="shared" si="1889"/>
        <v>0</v>
      </c>
    </row>
    <row r="3065" spans="1:10" ht="15" x14ac:dyDescent="0.2">
      <c r="A3065" s="216">
        <v>51327</v>
      </c>
      <c r="B3065" s="214" t="s">
        <v>898</v>
      </c>
      <c r="C3065" s="215">
        <v>559</v>
      </c>
      <c r="D3065" s="216" t="s">
        <v>25</v>
      </c>
      <c r="E3065" s="188">
        <v>3293</v>
      </c>
      <c r="F3065" s="229" t="s">
        <v>124</v>
      </c>
      <c r="H3065" s="334">
        <v>4000</v>
      </c>
      <c r="I3065" s="334">
        <v>7000</v>
      </c>
      <c r="J3065" s="245">
        <v>0</v>
      </c>
    </row>
    <row r="3066" spans="1:10" s="152" customFormat="1" x14ac:dyDescent="0.2">
      <c r="A3066" s="335">
        <v>51327</v>
      </c>
      <c r="B3066" s="333" t="s">
        <v>898</v>
      </c>
      <c r="C3066" s="286">
        <v>559</v>
      </c>
      <c r="D3066" s="333"/>
      <c r="E3066" s="287">
        <v>42</v>
      </c>
      <c r="F3066" s="288"/>
      <c r="G3066" s="288"/>
      <c r="H3066" s="318">
        <f t="shared" ref="H3066:J3066" si="1890">H3067</f>
        <v>1395000</v>
      </c>
      <c r="I3066" s="318">
        <f t="shared" si="1890"/>
        <v>434000</v>
      </c>
      <c r="J3066" s="318">
        <f t="shared" si="1890"/>
        <v>0</v>
      </c>
    </row>
    <row r="3067" spans="1:10" x14ac:dyDescent="0.2">
      <c r="A3067" s="325">
        <v>51327</v>
      </c>
      <c r="B3067" s="329" t="s">
        <v>898</v>
      </c>
      <c r="C3067" s="330">
        <v>559</v>
      </c>
      <c r="D3067" s="325"/>
      <c r="E3067" s="187">
        <v>422</v>
      </c>
      <c r="F3067" s="231"/>
      <c r="G3067" s="331"/>
      <c r="H3067" s="200">
        <f>H3068+H3069</f>
        <v>1395000</v>
      </c>
      <c r="I3067" s="200">
        <f t="shared" ref="I3067:J3067" si="1891">I3068+I3069</f>
        <v>434000</v>
      </c>
      <c r="J3067" s="200">
        <f t="shared" si="1891"/>
        <v>0</v>
      </c>
    </row>
    <row r="3068" spans="1:10" ht="15" x14ac:dyDescent="0.2">
      <c r="A3068" s="216">
        <v>51327</v>
      </c>
      <c r="B3068" s="214" t="s">
        <v>898</v>
      </c>
      <c r="C3068" s="215">
        <v>559</v>
      </c>
      <c r="D3068" s="216" t="s">
        <v>25</v>
      </c>
      <c r="E3068" s="188">
        <v>4225</v>
      </c>
      <c r="F3068" s="229" t="s">
        <v>134</v>
      </c>
      <c r="H3068" s="334">
        <v>0</v>
      </c>
      <c r="I3068" s="334">
        <v>434000</v>
      </c>
      <c r="J3068" s="245">
        <v>0</v>
      </c>
    </row>
    <row r="3069" spans="1:10" ht="15" x14ac:dyDescent="0.2">
      <c r="A3069" s="216">
        <v>51327</v>
      </c>
      <c r="B3069" s="214" t="s">
        <v>898</v>
      </c>
      <c r="C3069" s="215">
        <v>559</v>
      </c>
      <c r="D3069" s="216" t="s">
        <v>25</v>
      </c>
      <c r="E3069" s="188">
        <v>4227</v>
      </c>
      <c r="F3069" s="229" t="s">
        <v>132</v>
      </c>
      <c r="H3069" s="334">
        <v>1395000</v>
      </c>
      <c r="I3069" s="334">
        <v>0</v>
      </c>
      <c r="J3069" s="245">
        <v>0</v>
      </c>
    </row>
    <row r="3070" spans="1:10" ht="78.75" x14ac:dyDescent="0.2">
      <c r="A3070" s="391">
        <v>51327</v>
      </c>
      <c r="B3070" s="297" t="s">
        <v>900</v>
      </c>
      <c r="C3070" s="297"/>
      <c r="D3070" s="297"/>
      <c r="E3070" s="298"/>
      <c r="F3070" s="300" t="s">
        <v>899</v>
      </c>
      <c r="G3070" s="301" t="s">
        <v>690</v>
      </c>
      <c r="H3070" s="302">
        <f>H3071+H3078+H3093+H3096+H3103+H3118</f>
        <v>1621000</v>
      </c>
      <c r="I3070" s="302">
        <f t="shared" ref="I3070:J3070" si="1892">I3071+I3078+I3093+I3096+I3103+I3118</f>
        <v>18000</v>
      </c>
      <c r="J3070" s="302">
        <f t="shared" si="1892"/>
        <v>0</v>
      </c>
    </row>
    <row r="3071" spans="1:10" x14ac:dyDescent="0.2">
      <c r="A3071" s="335">
        <v>51327</v>
      </c>
      <c r="B3071" s="333" t="s">
        <v>900</v>
      </c>
      <c r="C3071" s="286">
        <v>43</v>
      </c>
      <c r="D3071" s="333"/>
      <c r="E3071" s="287">
        <v>31</v>
      </c>
      <c r="F3071" s="288"/>
      <c r="G3071" s="288"/>
      <c r="H3071" s="318">
        <f>H3072+H3074+H3076</f>
        <v>13000</v>
      </c>
      <c r="I3071" s="318">
        <f t="shared" ref="I3071:J3071" si="1893">I3072+I3074+I3076</f>
        <v>0</v>
      </c>
      <c r="J3071" s="318">
        <f t="shared" si="1893"/>
        <v>0</v>
      </c>
    </row>
    <row r="3072" spans="1:10" s="152" customFormat="1" x14ac:dyDescent="0.2">
      <c r="A3072" s="325">
        <v>51327</v>
      </c>
      <c r="B3072" s="329" t="s">
        <v>900</v>
      </c>
      <c r="C3072" s="330">
        <v>43</v>
      </c>
      <c r="D3072" s="325"/>
      <c r="E3072" s="187">
        <v>311</v>
      </c>
      <c r="F3072" s="231"/>
      <c r="G3072" s="331"/>
      <c r="H3072" s="200">
        <f t="shared" ref="H3072:J3072" si="1894">H3073</f>
        <v>10000</v>
      </c>
      <c r="I3072" s="200">
        <f t="shared" si="1894"/>
        <v>0</v>
      </c>
      <c r="J3072" s="200">
        <f t="shared" si="1894"/>
        <v>0</v>
      </c>
    </row>
    <row r="3073" spans="1:10" ht="15" x14ac:dyDescent="0.2">
      <c r="A3073" s="216">
        <v>51327</v>
      </c>
      <c r="B3073" s="214" t="s">
        <v>900</v>
      </c>
      <c r="C3073" s="215">
        <v>43</v>
      </c>
      <c r="D3073" s="216" t="s">
        <v>25</v>
      </c>
      <c r="E3073" s="188">
        <v>3111</v>
      </c>
      <c r="F3073" s="229" t="s">
        <v>19</v>
      </c>
      <c r="H3073" s="334">
        <v>10000</v>
      </c>
      <c r="I3073" s="245">
        <v>0</v>
      </c>
      <c r="J3073" s="245">
        <v>0</v>
      </c>
    </row>
    <row r="3074" spans="1:10" x14ac:dyDescent="0.2">
      <c r="A3074" s="325">
        <v>51327</v>
      </c>
      <c r="B3074" s="329" t="s">
        <v>900</v>
      </c>
      <c r="C3074" s="330">
        <v>43</v>
      </c>
      <c r="D3074" s="325"/>
      <c r="E3074" s="187">
        <v>312</v>
      </c>
      <c r="F3074" s="231"/>
      <c r="G3074" s="331"/>
      <c r="H3074" s="200">
        <f>H3075</f>
        <v>1000</v>
      </c>
      <c r="I3074" s="200">
        <f t="shared" ref="I3074:J3074" si="1895">I3075</f>
        <v>0</v>
      </c>
      <c r="J3074" s="200">
        <f t="shared" si="1895"/>
        <v>0</v>
      </c>
    </row>
    <row r="3075" spans="1:10" s="152" customFormat="1" x14ac:dyDescent="0.2">
      <c r="A3075" s="216">
        <v>51327</v>
      </c>
      <c r="B3075" s="214" t="s">
        <v>900</v>
      </c>
      <c r="C3075" s="215">
        <v>43</v>
      </c>
      <c r="D3075" s="216" t="s">
        <v>25</v>
      </c>
      <c r="E3075" s="188">
        <v>3121</v>
      </c>
      <c r="F3075" s="229" t="s">
        <v>138</v>
      </c>
      <c r="G3075" s="209"/>
      <c r="H3075" s="334">
        <v>1000</v>
      </c>
      <c r="I3075" s="245">
        <v>0</v>
      </c>
      <c r="J3075" s="245">
        <v>0</v>
      </c>
    </row>
    <row r="3076" spans="1:10" x14ac:dyDescent="0.2">
      <c r="A3076" s="325">
        <v>51327</v>
      </c>
      <c r="B3076" s="329" t="s">
        <v>900</v>
      </c>
      <c r="C3076" s="330">
        <v>43</v>
      </c>
      <c r="D3076" s="325"/>
      <c r="E3076" s="187">
        <v>313</v>
      </c>
      <c r="F3076" s="231"/>
      <c r="G3076" s="331"/>
      <c r="H3076" s="200">
        <f>H3077</f>
        <v>2000</v>
      </c>
      <c r="I3076" s="200">
        <f t="shared" ref="I3076:J3076" si="1896">I3077</f>
        <v>0</v>
      </c>
      <c r="J3076" s="200">
        <f t="shared" si="1896"/>
        <v>0</v>
      </c>
    </row>
    <row r="3077" spans="1:10" ht="15" x14ac:dyDescent="0.2">
      <c r="A3077" s="216">
        <v>51327</v>
      </c>
      <c r="B3077" s="214" t="s">
        <v>900</v>
      </c>
      <c r="C3077" s="215">
        <v>43</v>
      </c>
      <c r="D3077" s="216" t="s">
        <v>25</v>
      </c>
      <c r="E3077" s="188">
        <v>3132</v>
      </c>
      <c r="F3077" s="229" t="s">
        <v>280</v>
      </c>
      <c r="H3077" s="334">
        <v>2000</v>
      </c>
      <c r="I3077" s="245">
        <v>0</v>
      </c>
      <c r="J3077" s="245">
        <v>0</v>
      </c>
    </row>
    <row r="3078" spans="1:10" s="152" customFormat="1" x14ac:dyDescent="0.2">
      <c r="A3078" s="335">
        <v>51327</v>
      </c>
      <c r="B3078" s="333" t="s">
        <v>900</v>
      </c>
      <c r="C3078" s="286">
        <v>43</v>
      </c>
      <c r="D3078" s="333"/>
      <c r="E3078" s="287">
        <v>32</v>
      </c>
      <c r="F3078" s="288"/>
      <c r="G3078" s="288"/>
      <c r="H3078" s="318">
        <f>H3079+H3083+H3085+H3091</f>
        <v>84000</v>
      </c>
      <c r="I3078" s="318">
        <f t="shared" ref="I3078:J3078" si="1897">I3079+I3083+I3085+I3091</f>
        <v>4000</v>
      </c>
      <c r="J3078" s="318">
        <f t="shared" si="1897"/>
        <v>0</v>
      </c>
    </row>
    <row r="3079" spans="1:10" x14ac:dyDescent="0.2">
      <c r="A3079" s="325">
        <v>51327</v>
      </c>
      <c r="B3079" s="329" t="s">
        <v>900</v>
      </c>
      <c r="C3079" s="330">
        <v>43</v>
      </c>
      <c r="D3079" s="325"/>
      <c r="E3079" s="187">
        <v>321</v>
      </c>
      <c r="F3079" s="231"/>
      <c r="G3079" s="331"/>
      <c r="H3079" s="200">
        <f>H3080+H3081+H3082</f>
        <v>5000</v>
      </c>
      <c r="I3079" s="200">
        <f t="shared" ref="I3079:J3079" si="1898">I3080+I3081+I3082</f>
        <v>3000</v>
      </c>
      <c r="J3079" s="200">
        <f t="shared" si="1898"/>
        <v>0</v>
      </c>
    </row>
    <row r="3080" spans="1:10" s="152" customFormat="1" x14ac:dyDescent="0.2">
      <c r="A3080" s="216">
        <v>51327</v>
      </c>
      <c r="B3080" s="214" t="s">
        <v>900</v>
      </c>
      <c r="C3080" s="215">
        <v>43</v>
      </c>
      <c r="D3080" s="216" t="s">
        <v>25</v>
      </c>
      <c r="E3080" s="188">
        <v>3211</v>
      </c>
      <c r="F3080" s="229" t="s">
        <v>110</v>
      </c>
      <c r="G3080" s="209"/>
      <c r="H3080" s="334">
        <v>3000</v>
      </c>
      <c r="I3080" s="334">
        <v>3000</v>
      </c>
      <c r="J3080" s="245">
        <v>0</v>
      </c>
    </row>
    <row r="3081" spans="1:10" ht="30" x14ac:dyDescent="0.2">
      <c r="A3081" s="216">
        <v>51327</v>
      </c>
      <c r="B3081" s="214" t="s">
        <v>900</v>
      </c>
      <c r="C3081" s="215">
        <v>43</v>
      </c>
      <c r="D3081" s="216" t="s">
        <v>25</v>
      </c>
      <c r="E3081" s="188">
        <v>3212</v>
      </c>
      <c r="F3081" s="229" t="s">
        <v>111</v>
      </c>
      <c r="H3081" s="334">
        <v>1000</v>
      </c>
      <c r="I3081" s="245">
        <v>0</v>
      </c>
      <c r="J3081" s="245">
        <v>0</v>
      </c>
    </row>
    <row r="3082" spans="1:10" s="152" customFormat="1" x14ac:dyDescent="0.2">
      <c r="A3082" s="216">
        <v>51327</v>
      </c>
      <c r="B3082" s="214" t="s">
        <v>900</v>
      </c>
      <c r="C3082" s="215">
        <v>43</v>
      </c>
      <c r="D3082" s="216" t="s">
        <v>25</v>
      </c>
      <c r="E3082" s="188">
        <v>3214</v>
      </c>
      <c r="F3082" s="229" t="s">
        <v>234</v>
      </c>
      <c r="G3082" s="209"/>
      <c r="H3082" s="334">
        <v>1000</v>
      </c>
      <c r="I3082" s="245">
        <v>0</v>
      </c>
      <c r="J3082" s="245">
        <v>0</v>
      </c>
    </row>
    <row r="3083" spans="1:10" x14ac:dyDescent="0.2">
      <c r="A3083" s="325">
        <v>51327</v>
      </c>
      <c r="B3083" s="329" t="s">
        <v>900</v>
      </c>
      <c r="C3083" s="330">
        <v>43</v>
      </c>
      <c r="D3083" s="325"/>
      <c r="E3083" s="187">
        <v>322</v>
      </c>
      <c r="F3083" s="231"/>
      <c r="G3083" s="331"/>
      <c r="H3083" s="200">
        <f>H3084</f>
        <v>1000</v>
      </c>
      <c r="I3083" s="200">
        <f t="shared" ref="I3083" si="1899">I3084</f>
        <v>1000</v>
      </c>
      <c r="J3083" s="200">
        <f t="shared" ref="J3083" si="1900">J3084</f>
        <v>0</v>
      </c>
    </row>
    <row r="3084" spans="1:10" ht="15" x14ac:dyDescent="0.2">
      <c r="A3084" s="216">
        <v>51327</v>
      </c>
      <c r="B3084" s="214" t="s">
        <v>900</v>
      </c>
      <c r="C3084" s="215">
        <v>43</v>
      </c>
      <c r="D3084" s="216" t="s">
        <v>25</v>
      </c>
      <c r="E3084" s="188">
        <v>3223</v>
      </c>
      <c r="F3084" s="229" t="s">
        <v>115</v>
      </c>
      <c r="H3084" s="334">
        <v>1000</v>
      </c>
      <c r="I3084" s="334">
        <v>1000</v>
      </c>
      <c r="J3084" s="245">
        <v>0</v>
      </c>
    </row>
    <row r="3085" spans="1:10" s="152" customFormat="1" x14ac:dyDescent="0.2">
      <c r="A3085" s="325">
        <v>51327</v>
      </c>
      <c r="B3085" s="329" t="s">
        <v>900</v>
      </c>
      <c r="C3085" s="330">
        <v>43</v>
      </c>
      <c r="D3085" s="325"/>
      <c r="E3085" s="187">
        <v>323</v>
      </c>
      <c r="F3085" s="231"/>
      <c r="G3085" s="331"/>
      <c r="H3085" s="200">
        <f>H3086+H3087+H3088+H3089+H3090</f>
        <v>76000</v>
      </c>
      <c r="I3085" s="200">
        <f t="shared" ref="I3085:J3085" si="1901">I3086+I3087+I3088+I3089+I3090</f>
        <v>0</v>
      </c>
      <c r="J3085" s="200">
        <f t="shared" si="1901"/>
        <v>0</v>
      </c>
    </row>
    <row r="3086" spans="1:10" ht="15" x14ac:dyDescent="0.2">
      <c r="A3086" s="216">
        <v>51327</v>
      </c>
      <c r="B3086" s="214" t="s">
        <v>900</v>
      </c>
      <c r="C3086" s="215">
        <v>43</v>
      </c>
      <c r="D3086" s="216" t="s">
        <v>25</v>
      </c>
      <c r="E3086" s="188">
        <v>3231</v>
      </c>
      <c r="F3086" s="229" t="s">
        <v>117</v>
      </c>
      <c r="H3086" s="334">
        <v>1000</v>
      </c>
      <c r="I3086" s="245">
        <v>0</v>
      </c>
      <c r="J3086" s="245">
        <v>0</v>
      </c>
    </row>
    <row r="3087" spans="1:10" ht="15" x14ac:dyDescent="0.2">
      <c r="A3087" s="216">
        <v>51327</v>
      </c>
      <c r="B3087" s="214" t="s">
        <v>900</v>
      </c>
      <c r="C3087" s="215">
        <v>43</v>
      </c>
      <c r="D3087" s="216" t="s">
        <v>25</v>
      </c>
      <c r="E3087" s="188">
        <v>3233</v>
      </c>
      <c r="F3087" s="229" t="s">
        <v>119</v>
      </c>
      <c r="H3087" s="334">
        <v>3000</v>
      </c>
      <c r="I3087" s="245">
        <v>0</v>
      </c>
      <c r="J3087" s="245">
        <v>0</v>
      </c>
    </row>
    <row r="3088" spans="1:10" ht="15" x14ac:dyDescent="0.2">
      <c r="A3088" s="216">
        <v>51327</v>
      </c>
      <c r="B3088" s="214" t="s">
        <v>900</v>
      </c>
      <c r="C3088" s="215">
        <v>43</v>
      </c>
      <c r="D3088" s="216" t="s">
        <v>25</v>
      </c>
      <c r="E3088" s="188">
        <v>3237</v>
      </c>
      <c r="F3088" s="229" t="s">
        <v>36</v>
      </c>
      <c r="H3088" s="334">
        <v>60000</v>
      </c>
      <c r="I3088" s="245">
        <v>0</v>
      </c>
      <c r="J3088" s="245">
        <v>0</v>
      </c>
    </row>
    <row r="3089" spans="1:10" s="152" customFormat="1" x14ac:dyDescent="0.2">
      <c r="A3089" s="216">
        <v>51327</v>
      </c>
      <c r="B3089" s="214" t="s">
        <v>900</v>
      </c>
      <c r="C3089" s="215">
        <v>43</v>
      </c>
      <c r="D3089" s="216" t="s">
        <v>25</v>
      </c>
      <c r="E3089" s="188">
        <v>3238</v>
      </c>
      <c r="F3089" s="229" t="s">
        <v>122</v>
      </c>
      <c r="G3089" s="209"/>
      <c r="H3089" s="334">
        <v>2000</v>
      </c>
      <c r="I3089" s="245">
        <v>0</v>
      </c>
      <c r="J3089" s="245">
        <v>0</v>
      </c>
    </row>
    <row r="3090" spans="1:10" ht="15" x14ac:dyDescent="0.2">
      <c r="A3090" s="216">
        <v>51327</v>
      </c>
      <c r="B3090" s="214" t="s">
        <v>900</v>
      </c>
      <c r="C3090" s="215">
        <v>43</v>
      </c>
      <c r="D3090" s="216" t="s">
        <v>25</v>
      </c>
      <c r="E3090" s="188">
        <v>3239</v>
      </c>
      <c r="F3090" s="229" t="s">
        <v>778</v>
      </c>
      <c r="H3090" s="334">
        <v>10000</v>
      </c>
      <c r="I3090" s="245">
        <v>0</v>
      </c>
      <c r="J3090" s="245">
        <v>0</v>
      </c>
    </row>
    <row r="3091" spans="1:10" s="152" customFormat="1" x14ac:dyDescent="0.2">
      <c r="A3091" s="325">
        <v>51327</v>
      </c>
      <c r="B3091" s="329" t="s">
        <v>900</v>
      </c>
      <c r="C3091" s="330">
        <v>43</v>
      </c>
      <c r="D3091" s="325"/>
      <c r="E3091" s="187">
        <v>329</v>
      </c>
      <c r="F3091" s="231"/>
      <c r="G3091" s="331"/>
      <c r="H3091" s="200">
        <f>H3092</f>
        <v>2000</v>
      </c>
      <c r="I3091" s="200">
        <f t="shared" ref="I3091" si="1902">I3092</f>
        <v>0</v>
      </c>
      <c r="J3091" s="200">
        <f t="shared" ref="J3091" si="1903">J3092</f>
        <v>0</v>
      </c>
    </row>
    <row r="3092" spans="1:10" ht="15" x14ac:dyDescent="0.2">
      <c r="A3092" s="216">
        <v>51327</v>
      </c>
      <c r="B3092" s="214" t="s">
        <v>900</v>
      </c>
      <c r="C3092" s="215">
        <v>43</v>
      </c>
      <c r="D3092" s="216" t="s">
        <v>25</v>
      </c>
      <c r="E3092" s="188">
        <v>3293</v>
      </c>
      <c r="F3092" s="229" t="s">
        <v>124</v>
      </c>
      <c r="H3092" s="334">
        <v>2000</v>
      </c>
      <c r="I3092" s="245">
        <v>0</v>
      </c>
      <c r="J3092" s="245">
        <v>0</v>
      </c>
    </row>
    <row r="3093" spans="1:10" x14ac:dyDescent="0.2">
      <c r="A3093" s="335">
        <v>51327</v>
      </c>
      <c r="B3093" s="333" t="s">
        <v>900</v>
      </c>
      <c r="C3093" s="286">
        <v>43</v>
      </c>
      <c r="D3093" s="333"/>
      <c r="E3093" s="287">
        <v>42</v>
      </c>
      <c r="F3093" s="288"/>
      <c r="G3093" s="288"/>
      <c r="H3093" s="318">
        <f t="shared" ref="H3093:J3094" si="1904">H3094</f>
        <v>150000</v>
      </c>
      <c r="I3093" s="318">
        <f t="shared" si="1904"/>
        <v>0</v>
      </c>
      <c r="J3093" s="318">
        <f t="shared" si="1904"/>
        <v>0</v>
      </c>
    </row>
    <row r="3094" spans="1:10" x14ac:dyDescent="0.2">
      <c r="A3094" s="325">
        <v>51327</v>
      </c>
      <c r="B3094" s="329" t="s">
        <v>900</v>
      </c>
      <c r="C3094" s="330">
        <v>43</v>
      </c>
      <c r="D3094" s="325"/>
      <c r="E3094" s="187">
        <v>422</v>
      </c>
      <c r="F3094" s="231"/>
      <c r="G3094" s="331"/>
      <c r="H3094" s="200">
        <f>H3095</f>
        <v>150000</v>
      </c>
      <c r="I3094" s="200">
        <f t="shared" si="1904"/>
        <v>0</v>
      </c>
      <c r="J3094" s="200">
        <f t="shared" si="1904"/>
        <v>0</v>
      </c>
    </row>
    <row r="3095" spans="1:10" ht="15" x14ac:dyDescent="0.2">
      <c r="A3095" s="216">
        <v>51327</v>
      </c>
      <c r="B3095" s="214" t="s">
        <v>900</v>
      </c>
      <c r="C3095" s="215">
        <v>43</v>
      </c>
      <c r="D3095" s="216" t="s">
        <v>25</v>
      </c>
      <c r="E3095" s="188">
        <v>4227</v>
      </c>
      <c r="F3095" s="229" t="s">
        <v>132</v>
      </c>
      <c r="H3095" s="334">
        <v>150000</v>
      </c>
      <c r="I3095" s="245">
        <v>0</v>
      </c>
      <c r="J3095" s="245">
        <v>0</v>
      </c>
    </row>
    <row r="3096" spans="1:10" x14ac:dyDescent="0.2">
      <c r="A3096" s="335">
        <v>51327</v>
      </c>
      <c r="B3096" s="333" t="s">
        <v>900</v>
      </c>
      <c r="C3096" s="286">
        <v>559</v>
      </c>
      <c r="D3096" s="333"/>
      <c r="E3096" s="287">
        <v>31</v>
      </c>
      <c r="F3096" s="288"/>
      <c r="G3096" s="288"/>
      <c r="H3096" s="318">
        <f>H3097+H3099+H3101</f>
        <v>66000</v>
      </c>
      <c r="I3096" s="318">
        <f t="shared" ref="I3096:J3096" si="1905">I3097+I3099+I3101</f>
        <v>0</v>
      </c>
      <c r="J3096" s="318">
        <f t="shared" si="1905"/>
        <v>0</v>
      </c>
    </row>
    <row r="3097" spans="1:10" s="152" customFormat="1" x14ac:dyDescent="0.2">
      <c r="A3097" s="325">
        <v>51327</v>
      </c>
      <c r="B3097" s="329" t="s">
        <v>900</v>
      </c>
      <c r="C3097" s="330">
        <v>559</v>
      </c>
      <c r="D3097" s="325"/>
      <c r="E3097" s="187">
        <v>311</v>
      </c>
      <c r="F3097" s="231"/>
      <c r="G3097" s="331"/>
      <c r="H3097" s="200">
        <f t="shared" ref="H3097:J3097" si="1906">H3098</f>
        <v>56000</v>
      </c>
      <c r="I3097" s="200">
        <f t="shared" si="1906"/>
        <v>0</v>
      </c>
      <c r="J3097" s="200">
        <f t="shared" si="1906"/>
        <v>0</v>
      </c>
    </row>
    <row r="3098" spans="1:10" ht="15" x14ac:dyDescent="0.2">
      <c r="A3098" s="216">
        <v>51327</v>
      </c>
      <c r="B3098" s="214" t="s">
        <v>900</v>
      </c>
      <c r="C3098" s="215">
        <v>559</v>
      </c>
      <c r="D3098" s="216" t="s">
        <v>25</v>
      </c>
      <c r="E3098" s="188">
        <v>3111</v>
      </c>
      <c r="F3098" s="229" t="s">
        <v>19</v>
      </c>
      <c r="H3098" s="334">
        <v>56000</v>
      </c>
      <c r="I3098" s="245">
        <v>0</v>
      </c>
      <c r="J3098" s="245">
        <v>0</v>
      </c>
    </row>
    <row r="3099" spans="1:10" x14ac:dyDescent="0.2">
      <c r="A3099" s="325">
        <v>51327</v>
      </c>
      <c r="B3099" s="329" t="s">
        <v>900</v>
      </c>
      <c r="C3099" s="330">
        <v>559</v>
      </c>
      <c r="D3099" s="325"/>
      <c r="E3099" s="187">
        <v>312</v>
      </c>
      <c r="F3099" s="231"/>
      <c r="G3099" s="331"/>
      <c r="H3099" s="200">
        <f>H3100</f>
        <v>1000</v>
      </c>
      <c r="I3099" s="200">
        <f t="shared" ref="I3099:J3099" si="1907">I3100</f>
        <v>0</v>
      </c>
      <c r="J3099" s="200">
        <f t="shared" si="1907"/>
        <v>0</v>
      </c>
    </row>
    <row r="3100" spans="1:10" s="152" customFormat="1" x14ac:dyDescent="0.2">
      <c r="A3100" s="216">
        <v>51327</v>
      </c>
      <c r="B3100" s="214" t="s">
        <v>900</v>
      </c>
      <c r="C3100" s="215">
        <v>559</v>
      </c>
      <c r="D3100" s="216" t="s">
        <v>25</v>
      </c>
      <c r="E3100" s="188">
        <v>3121</v>
      </c>
      <c r="F3100" s="229" t="s">
        <v>138</v>
      </c>
      <c r="G3100" s="209"/>
      <c r="H3100" s="334">
        <v>1000</v>
      </c>
      <c r="I3100" s="245">
        <v>0</v>
      </c>
      <c r="J3100" s="245">
        <v>0</v>
      </c>
    </row>
    <row r="3101" spans="1:10" x14ac:dyDescent="0.2">
      <c r="A3101" s="325">
        <v>51327</v>
      </c>
      <c r="B3101" s="329" t="s">
        <v>900</v>
      </c>
      <c r="C3101" s="330">
        <v>559</v>
      </c>
      <c r="D3101" s="325"/>
      <c r="E3101" s="187">
        <v>313</v>
      </c>
      <c r="F3101" s="231"/>
      <c r="G3101" s="331"/>
      <c r="H3101" s="200">
        <f>H3102</f>
        <v>9000</v>
      </c>
      <c r="I3101" s="200">
        <f t="shared" ref="I3101:J3101" si="1908">I3102</f>
        <v>0</v>
      </c>
      <c r="J3101" s="200">
        <f t="shared" si="1908"/>
        <v>0</v>
      </c>
    </row>
    <row r="3102" spans="1:10" s="152" customFormat="1" x14ac:dyDescent="0.2">
      <c r="A3102" s="216">
        <v>51327</v>
      </c>
      <c r="B3102" s="214" t="s">
        <v>900</v>
      </c>
      <c r="C3102" s="215">
        <v>559</v>
      </c>
      <c r="D3102" s="216" t="s">
        <v>25</v>
      </c>
      <c r="E3102" s="188">
        <v>3132</v>
      </c>
      <c r="F3102" s="229" t="s">
        <v>280</v>
      </c>
      <c r="G3102" s="209"/>
      <c r="H3102" s="334">
        <v>9000</v>
      </c>
      <c r="I3102" s="245">
        <v>0</v>
      </c>
      <c r="J3102" s="245">
        <v>0</v>
      </c>
    </row>
    <row r="3103" spans="1:10" x14ac:dyDescent="0.2">
      <c r="A3103" s="335">
        <v>51327</v>
      </c>
      <c r="B3103" s="333" t="s">
        <v>900</v>
      </c>
      <c r="C3103" s="286">
        <v>559</v>
      </c>
      <c r="D3103" s="333"/>
      <c r="E3103" s="287">
        <v>32</v>
      </c>
      <c r="F3103" s="288"/>
      <c r="G3103" s="288"/>
      <c r="H3103" s="318">
        <f>H3104+H3108+H3110+H3116</f>
        <v>458000</v>
      </c>
      <c r="I3103" s="318">
        <f t="shared" ref="I3103:J3103" si="1909">I3104+I3108+I3110+I3116</f>
        <v>14000</v>
      </c>
      <c r="J3103" s="318">
        <f t="shared" si="1909"/>
        <v>0</v>
      </c>
    </row>
    <row r="3104" spans="1:10" s="152" customFormat="1" x14ac:dyDescent="0.2">
      <c r="A3104" s="325">
        <v>51327</v>
      </c>
      <c r="B3104" s="329" t="s">
        <v>900</v>
      </c>
      <c r="C3104" s="330">
        <v>559</v>
      </c>
      <c r="D3104" s="325"/>
      <c r="E3104" s="187">
        <v>321</v>
      </c>
      <c r="F3104" s="231"/>
      <c r="G3104" s="331"/>
      <c r="H3104" s="200">
        <f>H3105+H3106+H3107</f>
        <v>15000</v>
      </c>
      <c r="I3104" s="200">
        <f t="shared" ref="I3104:J3104" si="1910">I3105+I3106+I3107</f>
        <v>13000</v>
      </c>
      <c r="J3104" s="200">
        <f t="shared" si="1910"/>
        <v>0</v>
      </c>
    </row>
    <row r="3105" spans="1:10" ht="15" x14ac:dyDescent="0.2">
      <c r="A3105" s="216">
        <v>51327</v>
      </c>
      <c r="B3105" s="214" t="s">
        <v>900</v>
      </c>
      <c r="C3105" s="215">
        <v>559</v>
      </c>
      <c r="D3105" s="216" t="s">
        <v>25</v>
      </c>
      <c r="E3105" s="188">
        <v>3211</v>
      </c>
      <c r="F3105" s="229" t="s">
        <v>110</v>
      </c>
      <c r="H3105" s="334">
        <v>13000</v>
      </c>
      <c r="I3105" s="334">
        <v>13000</v>
      </c>
      <c r="J3105" s="245">
        <v>0</v>
      </c>
    </row>
    <row r="3106" spans="1:10" s="152" customFormat="1" ht="30" x14ac:dyDescent="0.2">
      <c r="A3106" s="216">
        <v>51327</v>
      </c>
      <c r="B3106" s="214" t="s">
        <v>900</v>
      </c>
      <c r="C3106" s="215">
        <v>559</v>
      </c>
      <c r="D3106" s="216" t="s">
        <v>25</v>
      </c>
      <c r="E3106" s="188">
        <v>3212</v>
      </c>
      <c r="F3106" s="229" t="s">
        <v>111</v>
      </c>
      <c r="G3106" s="209"/>
      <c r="H3106" s="334">
        <v>1000</v>
      </c>
      <c r="I3106" s="245">
        <v>0</v>
      </c>
      <c r="J3106" s="245">
        <v>0</v>
      </c>
    </row>
    <row r="3107" spans="1:10" ht="15" x14ac:dyDescent="0.2">
      <c r="A3107" s="216">
        <v>51327</v>
      </c>
      <c r="B3107" s="214" t="s">
        <v>900</v>
      </c>
      <c r="C3107" s="215">
        <v>559</v>
      </c>
      <c r="D3107" s="216" t="s">
        <v>25</v>
      </c>
      <c r="E3107" s="188">
        <v>3214</v>
      </c>
      <c r="F3107" s="229" t="s">
        <v>234</v>
      </c>
      <c r="H3107" s="334">
        <v>1000</v>
      </c>
      <c r="I3107" s="245">
        <v>0</v>
      </c>
      <c r="J3107" s="245">
        <v>0</v>
      </c>
    </row>
    <row r="3108" spans="1:10" s="152" customFormat="1" x14ac:dyDescent="0.2">
      <c r="A3108" s="325">
        <v>51327</v>
      </c>
      <c r="B3108" s="329" t="s">
        <v>900</v>
      </c>
      <c r="C3108" s="330">
        <v>559</v>
      </c>
      <c r="D3108" s="325"/>
      <c r="E3108" s="187">
        <v>322</v>
      </c>
      <c r="F3108" s="231"/>
      <c r="G3108" s="331"/>
      <c r="H3108" s="200">
        <f>H3109</f>
        <v>1000</v>
      </c>
      <c r="I3108" s="200">
        <f t="shared" ref="I3108" si="1911">I3109</f>
        <v>1000</v>
      </c>
      <c r="J3108" s="200">
        <f t="shared" ref="J3108" si="1912">J3109</f>
        <v>0</v>
      </c>
    </row>
    <row r="3109" spans="1:10" ht="15" x14ac:dyDescent="0.2">
      <c r="A3109" s="216">
        <v>51327</v>
      </c>
      <c r="B3109" s="214" t="s">
        <v>900</v>
      </c>
      <c r="C3109" s="215">
        <v>559</v>
      </c>
      <c r="D3109" s="216" t="s">
        <v>25</v>
      </c>
      <c r="E3109" s="188">
        <v>3223</v>
      </c>
      <c r="F3109" s="229" t="s">
        <v>115</v>
      </c>
      <c r="H3109" s="334">
        <v>1000</v>
      </c>
      <c r="I3109" s="334">
        <v>1000</v>
      </c>
      <c r="J3109" s="245">
        <v>0</v>
      </c>
    </row>
    <row r="3110" spans="1:10" x14ac:dyDescent="0.2">
      <c r="A3110" s="325">
        <v>51327</v>
      </c>
      <c r="B3110" s="329" t="s">
        <v>900</v>
      </c>
      <c r="C3110" s="330">
        <v>559</v>
      </c>
      <c r="D3110" s="325"/>
      <c r="E3110" s="187">
        <v>323</v>
      </c>
      <c r="F3110" s="231"/>
      <c r="G3110" s="331"/>
      <c r="H3110" s="200">
        <f>H3111+H3112+H3113+H3114+H3115</f>
        <v>434000</v>
      </c>
      <c r="I3110" s="200">
        <f t="shared" ref="I3110:J3110" si="1913">I3111+I3112+I3113+I3114+I3115</f>
        <v>0</v>
      </c>
      <c r="J3110" s="200">
        <f t="shared" si="1913"/>
        <v>0</v>
      </c>
    </row>
    <row r="3111" spans="1:10" s="152" customFormat="1" x14ac:dyDescent="0.2">
      <c r="A3111" s="216">
        <v>51327</v>
      </c>
      <c r="B3111" s="214" t="s">
        <v>900</v>
      </c>
      <c r="C3111" s="215">
        <v>559</v>
      </c>
      <c r="D3111" s="216" t="s">
        <v>25</v>
      </c>
      <c r="E3111" s="188">
        <v>3231</v>
      </c>
      <c r="F3111" s="229" t="s">
        <v>117</v>
      </c>
      <c r="G3111" s="209"/>
      <c r="H3111" s="334">
        <v>2000</v>
      </c>
      <c r="I3111" s="245">
        <v>0</v>
      </c>
      <c r="J3111" s="245">
        <v>0</v>
      </c>
    </row>
    <row r="3112" spans="1:10" ht="15" x14ac:dyDescent="0.2">
      <c r="A3112" s="216">
        <v>51327</v>
      </c>
      <c r="B3112" s="214" t="s">
        <v>900</v>
      </c>
      <c r="C3112" s="215">
        <v>559</v>
      </c>
      <c r="D3112" s="216" t="s">
        <v>25</v>
      </c>
      <c r="E3112" s="188">
        <v>3233</v>
      </c>
      <c r="F3112" s="229" t="s">
        <v>119</v>
      </c>
      <c r="H3112" s="334">
        <v>17000</v>
      </c>
      <c r="I3112" s="245">
        <v>0</v>
      </c>
      <c r="J3112" s="245">
        <v>0</v>
      </c>
    </row>
    <row r="3113" spans="1:10" ht="15" x14ac:dyDescent="0.2">
      <c r="A3113" s="216">
        <v>51327</v>
      </c>
      <c r="B3113" s="214" t="s">
        <v>900</v>
      </c>
      <c r="C3113" s="215">
        <v>559</v>
      </c>
      <c r="D3113" s="216" t="s">
        <v>25</v>
      </c>
      <c r="E3113" s="188">
        <v>3237</v>
      </c>
      <c r="F3113" s="229" t="s">
        <v>36</v>
      </c>
      <c r="H3113" s="334">
        <v>340000</v>
      </c>
      <c r="I3113" s="245">
        <v>0</v>
      </c>
      <c r="J3113" s="245">
        <v>0</v>
      </c>
    </row>
    <row r="3114" spans="1:10" ht="15" x14ac:dyDescent="0.2">
      <c r="A3114" s="216">
        <v>51327</v>
      </c>
      <c r="B3114" s="214" t="s">
        <v>900</v>
      </c>
      <c r="C3114" s="215">
        <v>559</v>
      </c>
      <c r="D3114" s="216" t="s">
        <v>25</v>
      </c>
      <c r="E3114" s="188">
        <v>3238</v>
      </c>
      <c r="F3114" s="229" t="s">
        <v>122</v>
      </c>
      <c r="H3114" s="334">
        <v>8000</v>
      </c>
      <c r="I3114" s="245">
        <v>0</v>
      </c>
      <c r="J3114" s="245">
        <v>0</v>
      </c>
    </row>
    <row r="3115" spans="1:10" s="152" customFormat="1" x14ac:dyDescent="0.2">
      <c r="A3115" s="216">
        <v>51327</v>
      </c>
      <c r="B3115" s="214" t="s">
        <v>900</v>
      </c>
      <c r="C3115" s="215">
        <v>559</v>
      </c>
      <c r="D3115" s="216" t="s">
        <v>25</v>
      </c>
      <c r="E3115" s="188">
        <v>3239</v>
      </c>
      <c r="F3115" s="229" t="s">
        <v>778</v>
      </c>
      <c r="G3115" s="209"/>
      <c r="H3115" s="334">
        <v>67000</v>
      </c>
      <c r="I3115" s="245">
        <v>0</v>
      </c>
      <c r="J3115" s="245">
        <v>0</v>
      </c>
    </row>
    <row r="3116" spans="1:10" x14ac:dyDescent="0.2">
      <c r="A3116" s="325">
        <v>51327</v>
      </c>
      <c r="B3116" s="329" t="s">
        <v>900</v>
      </c>
      <c r="C3116" s="330">
        <v>559</v>
      </c>
      <c r="D3116" s="325"/>
      <c r="E3116" s="187">
        <v>329</v>
      </c>
      <c r="F3116" s="231"/>
      <c r="G3116" s="331"/>
      <c r="H3116" s="200">
        <f>H3117</f>
        <v>8000</v>
      </c>
      <c r="I3116" s="200">
        <f t="shared" ref="I3116" si="1914">I3117</f>
        <v>0</v>
      </c>
      <c r="J3116" s="200">
        <f t="shared" ref="J3116" si="1915">J3117</f>
        <v>0</v>
      </c>
    </row>
    <row r="3117" spans="1:10" s="152" customFormat="1" x14ac:dyDescent="0.2">
      <c r="A3117" s="216">
        <v>51327</v>
      </c>
      <c r="B3117" s="214" t="s">
        <v>900</v>
      </c>
      <c r="C3117" s="215">
        <v>559</v>
      </c>
      <c r="D3117" s="216" t="s">
        <v>25</v>
      </c>
      <c r="E3117" s="188">
        <v>3293</v>
      </c>
      <c r="F3117" s="229" t="s">
        <v>124</v>
      </c>
      <c r="G3117" s="209"/>
      <c r="H3117" s="334">
        <v>8000</v>
      </c>
      <c r="I3117" s="245">
        <v>0</v>
      </c>
      <c r="J3117" s="245">
        <v>0</v>
      </c>
    </row>
    <row r="3118" spans="1:10" x14ac:dyDescent="0.2">
      <c r="A3118" s="335">
        <v>51327</v>
      </c>
      <c r="B3118" s="333" t="s">
        <v>900</v>
      </c>
      <c r="C3118" s="286">
        <v>559</v>
      </c>
      <c r="D3118" s="333"/>
      <c r="E3118" s="287">
        <v>42</v>
      </c>
      <c r="F3118" s="288"/>
      <c r="G3118" s="288"/>
      <c r="H3118" s="318">
        <f>H3119</f>
        <v>850000</v>
      </c>
      <c r="I3118" s="318">
        <f t="shared" ref="I3118:J3119" si="1916">I3119</f>
        <v>0</v>
      </c>
      <c r="J3118" s="318">
        <f t="shared" si="1916"/>
        <v>0</v>
      </c>
    </row>
    <row r="3119" spans="1:10" x14ac:dyDescent="0.2">
      <c r="A3119" s="325">
        <v>51327</v>
      </c>
      <c r="B3119" s="329" t="s">
        <v>900</v>
      </c>
      <c r="C3119" s="330">
        <v>559</v>
      </c>
      <c r="D3119" s="325"/>
      <c r="E3119" s="187">
        <v>422</v>
      </c>
      <c r="F3119" s="231"/>
      <c r="G3119" s="331"/>
      <c r="H3119" s="200">
        <f>H3120</f>
        <v>850000</v>
      </c>
      <c r="I3119" s="200">
        <f t="shared" si="1916"/>
        <v>0</v>
      </c>
      <c r="J3119" s="200">
        <f t="shared" si="1916"/>
        <v>0</v>
      </c>
    </row>
    <row r="3120" spans="1:10" ht="15" x14ac:dyDescent="0.2">
      <c r="A3120" s="216">
        <v>51327</v>
      </c>
      <c r="B3120" s="214" t="s">
        <v>900</v>
      </c>
      <c r="C3120" s="215">
        <v>559</v>
      </c>
      <c r="D3120" s="216" t="s">
        <v>25</v>
      </c>
      <c r="E3120" s="188">
        <v>4227</v>
      </c>
      <c r="F3120" s="229" t="s">
        <v>132</v>
      </c>
      <c r="H3120" s="334">
        <v>850000</v>
      </c>
      <c r="I3120" s="245">
        <v>0</v>
      </c>
      <c r="J3120" s="245">
        <v>0</v>
      </c>
    </row>
    <row r="3121" spans="1:10" ht="67.5" x14ac:dyDescent="0.2">
      <c r="A3121" s="391">
        <v>51327</v>
      </c>
      <c r="B3121" s="297" t="s">
        <v>902</v>
      </c>
      <c r="C3121" s="297"/>
      <c r="D3121" s="297"/>
      <c r="E3121" s="298"/>
      <c r="F3121" s="300" t="s">
        <v>901</v>
      </c>
      <c r="G3121" s="301" t="s">
        <v>690</v>
      </c>
      <c r="H3121" s="302">
        <f>H3122+H3129+H3143+H3146+H3153+H3167</f>
        <v>249500</v>
      </c>
      <c r="I3121" s="302">
        <f t="shared" ref="I3121:J3121" si="1917">I3122+I3129+I3143+I3146+I3153+I3167</f>
        <v>2092500</v>
      </c>
      <c r="J3121" s="302">
        <f t="shared" si="1917"/>
        <v>0</v>
      </c>
    </row>
    <row r="3122" spans="1:10" s="152" customFormat="1" x14ac:dyDescent="0.2">
      <c r="A3122" s="335">
        <v>51327</v>
      </c>
      <c r="B3122" s="333" t="s">
        <v>902</v>
      </c>
      <c r="C3122" s="286">
        <v>43</v>
      </c>
      <c r="D3122" s="333"/>
      <c r="E3122" s="287">
        <v>31</v>
      </c>
      <c r="F3122" s="288"/>
      <c r="G3122" s="288"/>
      <c r="H3122" s="318">
        <f>H3123+H3125+H3127</f>
        <v>20000</v>
      </c>
      <c r="I3122" s="318">
        <f t="shared" ref="I3122:J3122" si="1918">I3123+I3125+I3127</f>
        <v>20000</v>
      </c>
      <c r="J3122" s="318">
        <f t="shared" si="1918"/>
        <v>0</v>
      </c>
    </row>
    <row r="3123" spans="1:10" x14ac:dyDescent="0.2">
      <c r="A3123" s="325">
        <v>51327</v>
      </c>
      <c r="B3123" s="329" t="s">
        <v>902</v>
      </c>
      <c r="C3123" s="330">
        <v>43</v>
      </c>
      <c r="D3123" s="325"/>
      <c r="E3123" s="187">
        <v>311</v>
      </c>
      <c r="F3123" s="231"/>
      <c r="G3123" s="331"/>
      <c r="H3123" s="200">
        <f t="shared" ref="H3123:J3123" si="1919">H3124</f>
        <v>16000</v>
      </c>
      <c r="I3123" s="200">
        <f t="shared" si="1919"/>
        <v>16000</v>
      </c>
      <c r="J3123" s="200">
        <f t="shared" si="1919"/>
        <v>0</v>
      </c>
    </row>
    <row r="3124" spans="1:10" ht="15" x14ac:dyDescent="0.2">
      <c r="A3124" s="216">
        <v>51327</v>
      </c>
      <c r="B3124" s="214" t="s">
        <v>902</v>
      </c>
      <c r="C3124" s="215">
        <v>43</v>
      </c>
      <c r="D3124" s="216" t="s">
        <v>25</v>
      </c>
      <c r="E3124" s="188">
        <v>3111</v>
      </c>
      <c r="F3124" s="229" t="s">
        <v>19</v>
      </c>
      <c r="H3124" s="334">
        <v>16000</v>
      </c>
      <c r="I3124" s="334">
        <v>16000</v>
      </c>
      <c r="J3124" s="245">
        <v>0</v>
      </c>
    </row>
    <row r="3125" spans="1:10" s="152" customFormat="1" x14ac:dyDescent="0.2">
      <c r="A3125" s="325">
        <v>51327</v>
      </c>
      <c r="B3125" s="329" t="s">
        <v>902</v>
      </c>
      <c r="C3125" s="330">
        <v>43</v>
      </c>
      <c r="D3125" s="325"/>
      <c r="E3125" s="187">
        <v>312</v>
      </c>
      <c r="F3125" s="231"/>
      <c r="G3125" s="331"/>
      <c r="H3125" s="200">
        <f>H3126</f>
        <v>1000</v>
      </c>
      <c r="I3125" s="200">
        <f t="shared" ref="I3125:J3125" si="1920">I3126</f>
        <v>1000</v>
      </c>
      <c r="J3125" s="200">
        <f t="shared" si="1920"/>
        <v>0</v>
      </c>
    </row>
    <row r="3126" spans="1:10" ht="15" x14ac:dyDescent="0.2">
      <c r="A3126" s="216">
        <v>51327</v>
      </c>
      <c r="B3126" s="214" t="s">
        <v>902</v>
      </c>
      <c r="C3126" s="215">
        <v>43</v>
      </c>
      <c r="D3126" s="216" t="s">
        <v>25</v>
      </c>
      <c r="E3126" s="188">
        <v>3121</v>
      </c>
      <c r="F3126" s="229" t="s">
        <v>138</v>
      </c>
      <c r="H3126" s="334">
        <v>1000</v>
      </c>
      <c r="I3126" s="334">
        <v>1000</v>
      </c>
      <c r="J3126" s="245">
        <v>0</v>
      </c>
    </row>
    <row r="3127" spans="1:10" x14ac:dyDescent="0.2">
      <c r="A3127" s="325">
        <v>51327</v>
      </c>
      <c r="B3127" s="329" t="s">
        <v>902</v>
      </c>
      <c r="C3127" s="330">
        <v>43</v>
      </c>
      <c r="D3127" s="325"/>
      <c r="E3127" s="187">
        <v>313</v>
      </c>
      <c r="F3127" s="231"/>
      <c r="G3127" s="331"/>
      <c r="H3127" s="200">
        <f>H3128</f>
        <v>3000</v>
      </c>
      <c r="I3127" s="200">
        <f t="shared" ref="I3127:J3127" si="1921">I3128</f>
        <v>3000</v>
      </c>
      <c r="J3127" s="200">
        <f t="shared" si="1921"/>
        <v>0</v>
      </c>
    </row>
    <row r="3128" spans="1:10" s="152" customFormat="1" x14ac:dyDescent="0.2">
      <c r="A3128" s="216">
        <v>51327</v>
      </c>
      <c r="B3128" s="214" t="s">
        <v>902</v>
      </c>
      <c r="C3128" s="215">
        <v>43</v>
      </c>
      <c r="D3128" s="216" t="s">
        <v>25</v>
      </c>
      <c r="E3128" s="188">
        <v>3132</v>
      </c>
      <c r="F3128" s="229" t="s">
        <v>280</v>
      </c>
      <c r="G3128" s="209"/>
      <c r="H3128" s="334">
        <v>3000</v>
      </c>
      <c r="I3128" s="334">
        <v>3000</v>
      </c>
      <c r="J3128" s="245">
        <v>0</v>
      </c>
    </row>
    <row r="3129" spans="1:10" x14ac:dyDescent="0.2">
      <c r="A3129" s="335">
        <v>51327</v>
      </c>
      <c r="B3129" s="333" t="s">
        <v>902</v>
      </c>
      <c r="C3129" s="286">
        <v>43</v>
      </c>
      <c r="D3129" s="333"/>
      <c r="E3129" s="287">
        <v>32</v>
      </c>
      <c r="F3129" s="288"/>
      <c r="G3129" s="288"/>
      <c r="H3129" s="318">
        <f>H3130+H3134+H3136+H3141</f>
        <v>20500</v>
      </c>
      <c r="I3129" s="318">
        <f t="shared" ref="I3129:J3129" si="1922">I3130+I3134+I3136+I3141</f>
        <v>17000</v>
      </c>
      <c r="J3129" s="318">
        <f t="shared" si="1922"/>
        <v>0</v>
      </c>
    </row>
    <row r="3130" spans="1:10" s="152" customFormat="1" x14ac:dyDescent="0.2">
      <c r="A3130" s="325">
        <v>51327</v>
      </c>
      <c r="B3130" s="329" t="s">
        <v>902</v>
      </c>
      <c r="C3130" s="330">
        <v>43</v>
      </c>
      <c r="D3130" s="325"/>
      <c r="E3130" s="187">
        <v>321</v>
      </c>
      <c r="F3130" s="231"/>
      <c r="G3130" s="331"/>
      <c r="H3130" s="200">
        <f>H3131+H3132+H3133</f>
        <v>5000</v>
      </c>
      <c r="I3130" s="200">
        <f t="shared" ref="I3130:J3130" si="1923">I3131+I3132+I3133</f>
        <v>5000</v>
      </c>
      <c r="J3130" s="200">
        <f t="shared" si="1923"/>
        <v>0</v>
      </c>
    </row>
    <row r="3131" spans="1:10" ht="15" x14ac:dyDescent="0.2">
      <c r="A3131" s="216">
        <v>51327</v>
      </c>
      <c r="B3131" s="214" t="s">
        <v>902</v>
      </c>
      <c r="C3131" s="215">
        <v>43</v>
      </c>
      <c r="D3131" s="216" t="s">
        <v>25</v>
      </c>
      <c r="E3131" s="188">
        <v>3211</v>
      </c>
      <c r="F3131" s="229" t="s">
        <v>110</v>
      </c>
      <c r="H3131" s="334">
        <v>3000</v>
      </c>
      <c r="I3131" s="334">
        <v>3000</v>
      </c>
      <c r="J3131" s="245">
        <v>0</v>
      </c>
    </row>
    <row r="3132" spans="1:10" s="152" customFormat="1" ht="30" x14ac:dyDescent="0.2">
      <c r="A3132" s="216">
        <v>51327</v>
      </c>
      <c r="B3132" s="214" t="s">
        <v>902</v>
      </c>
      <c r="C3132" s="215">
        <v>43</v>
      </c>
      <c r="D3132" s="216" t="s">
        <v>25</v>
      </c>
      <c r="E3132" s="188">
        <v>3212</v>
      </c>
      <c r="F3132" s="229" t="s">
        <v>111</v>
      </c>
      <c r="G3132" s="209"/>
      <c r="H3132" s="334">
        <v>1000</v>
      </c>
      <c r="I3132" s="334">
        <v>1000</v>
      </c>
      <c r="J3132" s="245">
        <v>0</v>
      </c>
    </row>
    <row r="3133" spans="1:10" ht="15" x14ac:dyDescent="0.2">
      <c r="A3133" s="216">
        <v>51327</v>
      </c>
      <c r="B3133" s="214" t="s">
        <v>902</v>
      </c>
      <c r="C3133" s="215">
        <v>43</v>
      </c>
      <c r="D3133" s="216" t="s">
        <v>25</v>
      </c>
      <c r="E3133" s="188">
        <v>3214</v>
      </c>
      <c r="F3133" s="229" t="s">
        <v>234</v>
      </c>
      <c r="H3133" s="334">
        <v>1000</v>
      </c>
      <c r="I3133" s="334">
        <v>1000</v>
      </c>
      <c r="J3133" s="245">
        <v>0</v>
      </c>
    </row>
    <row r="3134" spans="1:10" x14ac:dyDescent="0.2">
      <c r="A3134" s="325">
        <v>51327</v>
      </c>
      <c r="B3134" s="329" t="s">
        <v>902</v>
      </c>
      <c r="C3134" s="330">
        <v>43</v>
      </c>
      <c r="D3134" s="325"/>
      <c r="E3134" s="187">
        <v>322</v>
      </c>
      <c r="F3134" s="231"/>
      <c r="G3134" s="331"/>
      <c r="H3134" s="200">
        <f>H3135</f>
        <v>1000</v>
      </c>
      <c r="I3134" s="200">
        <f t="shared" ref="I3134" si="1924">I3135</f>
        <v>1000</v>
      </c>
      <c r="J3134" s="200">
        <f t="shared" ref="J3134" si="1925">J3135</f>
        <v>0</v>
      </c>
    </row>
    <row r="3135" spans="1:10" s="152" customFormat="1" x14ac:dyDescent="0.2">
      <c r="A3135" s="216">
        <v>51327</v>
      </c>
      <c r="B3135" s="214" t="s">
        <v>902</v>
      </c>
      <c r="C3135" s="215">
        <v>43</v>
      </c>
      <c r="D3135" s="216" t="s">
        <v>25</v>
      </c>
      <c r="E3135" s="188">
        <v>3223</v>
      </c>
      <c r="F3135" s="229" t="s">
        <v>115</v>
      </c>
      <c r="G3135" s="209"/>
      <c r="H3135" s="334">
        <v>1000</v>
      </c>
      <c r="I3135" s="334">
        <v>1000</v>
      </c>
      <c r="J3135" s="245">
        <v>0</v>
      </c>
    </row>
    <row r="3136" spans="1:10" x14ac:dyDescent="0.2">
      <c r="A3136" s="325">
        <v>51327</v>
      </c>
      <c r="B3136" s="329" t="s">
        <v>902</v>
      </c>
      <c r="C3136" s="330">
        <v>43</v>
      </c>
      <c r="D3136" s="325"/>
      <c r="E3136" s="187">
        <v>323</v>
      </c>
      <c r="F3136" s="231"/>
      <c r="G3136" s="331"/>
      <c r="H3136" s="200">
        <f>H3137+H3138+H3139+H3140</f>
        <v>13500</v>
      </c>
      <c r="I3136" s="200">
        <f t="shared" ref="I3136:J3136" si="1926">I3137+I3138+I3139+I3140</f>
        <v>10000</v>
      </c>
      <c r="J3136" s="200">
        <f t="shared" si="1926"/>
        <v>0</v>
      </c>
    </row>
    <row r="3137" spans="1:10" ht="15" x14ac:dyDescent="0.2">
      <c r="A3137" s="216">
        <v>51327</v>
      </c>
      <c r="B3137" s="214" t="s">
        <v>902</v>
      </c>
      <c r="C3137" s="215">
        <v>43</v>
      </c>
      <c r="D3137" s="216" t="s">
        <v>25</v>
      </c>
      <c r="E3137" s="188">
        <v>3231</v>
      </c>
      <c r="F3137" s="229" t="s">
        <v>117</v>
      </c>
      <c r="H3137" s="334">
        <v>1000</v>
      </c>
      <c r="I3137" s="334">
        <v>1000</v>
      </c>
      <c r="J3137" s="245">
        <v>0</v>
      </c>
    </row>
    <row r="3138" spans="1:10" ht="15" x14ac:dyDescent="0.2">
      <c r="A3138" s="216">
        <v>51327</v>
      </c>
      <c r="B3138" s="214" t="s">
        <v>902</v>
      </c>
      <c r="C3138" s="215">
        <v>43</v>
      </c>
      <c r="D3138" s="216" t="s">
        <v>25</v>
      </c>
      <c r="E3138" s="188">
        <v>3233</v>
      </c>
      <c r="F3138" s="229" t="s">
        <v>119</v>
      </c>
      <c r="H3138" s="334">
        <v>3000</v>
      </c>
      <c r="I3138" s="334">
        <v>1000</v>
      </c>
      <c r="J3138" s="245">
        <v>0</v>
      </c>
    </row>
    <row r="3139" spans="1:10" s="152" customFormat="1" x14ac:dyDescent="0.2">
      <c r="A3139" s="216">
        <v>51327</v>
      </c>
      <c r="B3139" s="214" t="s">
        <v>902</v>
      </c>
      <c r="C3139" s="215">
        <v>43</v>
      </c>
      <c r="D3139" s="216" t="s">
        <v>25</v>
      </c>
      <c r="E3139" s="188">
        <v>3237</v>
      </c>
      <c r="F3139" s="229" t="s">
        <v>36</v>
      </c>
      <c r="G3139" s="209"/>
      <c r="H3139" s="334">
        <v>1500</v>
      </c>
      <c r="I3139" s="334">
        <v>0</v>
      </c>
      <c r="J3139" s="245">
        <v>0</v>
      </c>
    </row>
    <row r="3140" spans="1:10" ht="15" x14ac:dyDescent="0.2">
      <c r="A3140" s="216">
        <v>51327</v>
      </c>
      <c r="B3140" s="214" t="s">
        <v>902</v>
      </c>
      <c r="C3140" s="215">
        <v>43</v>
      </c>
      <c r="D3140" s="216" t="s">
        <v>25</v>
      </c>
      <c r="E3140" s="188">
        <v>3239</v>
      </c>
      <c r="F3140" s="229" t="s">
        <v>778</v>
      </c>
      <c r="H3140" s="334">
        <v>8000</v>
      </c>
      <c r="I3140" s="334">
        <v>8000</v>
      </c>
      <c r="J3140" s="245">
        <v>0</v>
      </c>
    </row>
    <row r="3141" spans="1:10" s="152" customFormat="1" x14ac:dyDescent="0.2">
      <c r="A3141" s="325">
        <v>51327</v>
      </c>
      <c r="B3141" s="329" t="s">
        <v>902</v>
      </c>
      <c r="C3141" s="330">
        <v>43</v>
      </c>
      <c r="D3141" s="325"/>
      <c r="E3141" s="187">
        <v>329</v>
      </c>
      <c r="F3141" s="231"/>
      <c r="G3141" s="331"/>
      <c r="H3141" s="200">
        <f>H3142</f>
        <v>1000</v>
      </c>
      <c r="I3141" s="200">
        <f t="shared" ref="I3141" si="1927">I3142</f>
        <v>1000</v>
      </c>
      <c r="J3141" s="200">
        <f t="shared" ref="J3141" si="1928">J3142</f>
        <v>0</v>
      </c>
    </row>
    <row r="3142" spans="1:10" ht="15" x14ac:dyDescent="0.2">
      <c r="A3142" s="216">
        <v>51327</v>
      </c>
      <c r="B3142" s="214" t="s">
        <v>902</v>
      </c>
      <c r="C3142" s="215">
        <v>43</v>
      </c>
      <c r="D3142" s="216" t="s">
        <v>25</v>
      </c>
      <c r="E3142" s="188">
        <v>3293</v>
      </c>
      <c r="F3142" s="229" t="s">
        <v>124</v>
      </c>
      <c r="H3142" s="334">
        <v>1000</v>
      </c>
      <c r="I3142" s="334">
        <v>1000</v>
      </c>
      <c r="J3142" s="245">
        <v>0</v>
      </c>
    </row>
    <row r="3143" spans="1:10" x14ac:dyDescent="0.2">
      <c r="A3143" s="335">
        <v>51327</v>
      </c>
      <c r="B3143" s="333" t="s">
        <v>902</v>
      </c>
      <c r="C3143" s="286">
        <v>43</v>
      </c>
      <c r="D3143" s="333"/>
      <c r="E3143" s="287">
        <v>42</v>
      </c>
      <c r="F3143" s="288"/>
      <c r="G3143" s="288"/>
      <c r="H3143" s="318">
        <f t="shared" ref="H3143:J3144" si="1929">H3144</f>
        <v>0</v>
      </c>
      <c r="I3143" s="318">
        <f t="shared" si="1929"/>
        <v>280500</v>
      </c>
      <c r="J3143" s="318">
        <f t="shared" si="1929"/>
        <v>0</v>
      </c>
    </row>
    <row r="3144" spans="1:10" x14ac:dyDescent="0.2">
      <c r="A3144" s="325">
        <v>51327</v>
      </c>
      <c r="B3144" s="329" t="s">
        <v>902</v>
      </c>
      <c r="C3144" s="330">
        <v>43</v>
      </c>
      <c r="D3144" s="325"/>
      <c r="E3144" s="187">
        <v>422</v>
      </c>
      <c r="F3144" s="231"/>
      <c r="G3144" s="331"/>
      <c r="H3144" s="200">
        <f>H3145</f>
        <v>0</v>
      </c>
      <c r="I3144" s="200">
        <f t="shared" si="1929"/>
        <v>280500</v>
      </c>
      <c r="J3144" s="200">
        <f t="shared" si="1929"/>
        <v>0</v>
      </c>
    </row>
    <row r="3145" spans="1:10" ht="15" x14ac:dyDescent="0.2">
      <c r="A3145" s="216">
        <v>51327</v>
      </c>
      <c r="B3145" s="214" t="s">
        <v>902</v>
      </c>
      <c r="C3145" s="215">
        <v>43</v>
      </c>
      <c r="D3145" s="216" t="s">
        <v>25</v>
      </c>
      <c r="E3145" s="188">
        <v>4227</v>
      </c>
      <c r="F3145" s="229" t="s">
        <v>132</v>
      </c>
      <c r="H3145" s="334">
        <v>0</v>
      </c>
      <c r="I3145" s="334">
        <v>280500</v>
      </c>
      <c r="J3145" s="334">
        <v>0</v>
      </c>
    </row>
    <row r="3146" spans="1:10" s="152" customFormat="1" x14ac:dyDescent="0.2">
      <c r="A3146" s="335">
        <v>51327</v>
      </c>
      <c r="B3146" s="333" t="s">
        <v>902</v>
      </c>
      <c r="C3146" s="286">
        <v>559</v>
      </c>
      <c r="D3146" s="333"/>
      <c r="E3146" s="287">
        <v>31</v>
      </c>
      <c r="F3146" s="288"/>
      <c r="G3146" s="288"/>
      <c r="H3146" s="318">
        <f>H3147+H3149+H3151</f>
        <v>108000</v>
      </c>
      <c r="I3146" s="318">
        <f t="shared" ref="I3146:J3146" si="1930">I3147+I3149+I3151</f>
        <v>108000</v>
      </c>
      <c r="J3146" s="318">
        <f t="shared" si="1930"/>
        <v>0</v>
      </c>
    </row>
    <row r="3147" spans="1:10" x14ac:dyDescent="0.2">
      <c r="A3147" s="325">
        <v>51327</v>
      </c>
      <c r="B3147" s="329" t="s">
        <v>902</v>
      </c>
      <c r="C3147" s="330">
        <v>559</v>
      </c>
      <c r="D3147" s="325"/>
      <c r="E3147" s="187">
        <v>311</v>
      </c>
      <c r="F3147" s="231"/>
      <c r="G3147" s="331"/>
      <c r="H3147" s="200">
        <f t="shared" ref="H3147:J3147" si="1931">H3148</f>
        <v>92000</v>
      </c>
      <c r="I3147" s="200">
        <f t="shared" si="1931"/>
        <v>92000</v>
      </c>
      <c r="J3147" s="200">
        <f t="shared" si="1931"/>
        <v>0</v>
      </c>
    </row>
    <row r="3148" spans="1:10" ht="15" x14ac:dyDescent="0.2">
      <c r="A3148" s="216">
        <v>51327</v>
      </c>
      <c r="B3148" s="214" t="s">
        <v>902</v>
      </c>
      <c r="C3148" s="215">
        <v>559</v>
      </c>
      <c r="D3148" s="216" t="s">
        <v>25</v>
      </c>
      <c r="E3148" s="188">
        <v>3111</v>
      </c>
      <c r="F3148" s="229" t="s">
        <v>19</v>
      </c>
      <c r="H3148" s="334">
        <v>92000</v>
      </c>
      <c r="I3148" s="334">
        <v>92000</v>
      </c>
      <c r="J3148" s="245">
        <v>0</v>
      </c>
    </row>
    <row r="3149" spans="1:10" s="152" customFormat="1" x14ac:dyDescent="0.2">
      <c r="A3149" s="325">
        <v>51327</v>
      </c>
      <c r="B3149" s="329" t="s">
        <v>902</v>
      </c>
      <c r="C3149" s="330">
        <v>559</v>
      </c>
      <c r="D3149" s="325"/>
      <c r="E3149" s="187">
        <v>312</v>
      </c>
      <c r="F3149" s="231"/>
      <c r="G3149" s="331"/>
      <c r="H3149" s="200">
        <f>H3150</f>
        <v>1000</v>
      </c>
      <c r="I3149" s="200">
        <f t="shared" ref="I3149:J3149" si="1932">I3150</f>
        <v>1000</v>
      </c>
      <c r="J3149" s="200">
        <f t="shared" si="1932"/>
        <v>0</v>
      </c>
    </row>
    <row r="3150" spans="1:10" ht="15" x14ac:dyDescent="0.2">
      <c r="A3150" s="216">
        <v>51327</v>
      </c>
      <c r="B3150" s="214" t="s">
        <v>902</v>
      </c>
      <c r="C3150" s="215">
        <v>559</v>
      </c>
      <c r="D3150" s="216" t="s">
        <v>25</v>
      </c>
      <c r="E3150" s="188">
        <v>3121</v>
      </c>
      <c r="F3150" s="229" t="s">
        <v>138</v>
      </c>
      <c r="H3150" s="334">
        <v>1000</v>
      </c>
      <c r="I3150" s="334">
        <v>1000</v>
      </c>
      <c r="J3150" s="245">
        <v>0</v>
      </c>
    </row>
    <row r="3151" spans="1:10" s="152" customFormat="1" x14ac:dyDescent="0.2">
      <c r="A3151" s="325">
        <v>51327</v>
      </c>
      <c r="B3151" s="329" t="s">
        <v>902</v>
      </c>
      <c r="C3151" s="330">
        <v>559</v>
      </c>
      <c r="D3151" s="325"/>
      <c r="E3151" s="187">
        <v>313</v>
      </c>
      <c r="F3151" s="231"/>
      <c r="G3151" s="331"/>
      <c r="H3151" s="200">
        <f>H3152</f>
        <v>15000</v>
      </c>
      <c r="I3151" s="200">
        <f t="shared" ref="I3151:J3151" si="1933">I3152</f>
        <v>15000</v>
      </c>
      <c r="J3151" s="200">
        <f t="shared" si="1933"/>
        <v>0</v>
      </c>
    </row>
    <row r="3152" spans="1:10" ht="15" x14ac:dyDescent="0.2">
      <c r="A3152" s="216">
        <v>51327</v>
      </c>
      <c r="B3152" s="214" t="s">
        <v>902</v>
      </c>
      <c r="C3152" s="215">
        <v>559</v>
      </c>
      <c r="D3152" s="216" t="s">
        <v>25</v>
      </c>
      <c r="E3152" s="188">
        <v>3132</v>
      </c>
      <c r="F3152" s="229" t="s">
        <v>280</v>
      </c>
      <c r="H3152" s="334">
        <v>15000</v>
      </c>
      <c r="I3152" s="334">
        <v>15000</v>
      </c>
      <c r="J3152" s="245">
        <v>0</v>
      </c>
    </row>
    <row r="3153" spans="1:10" s="152" customFormat="1" x14ac:dyDescent="0.2">
      <c r="A3153" s="335">
        <v>51327</v>
      </c>
      <c r="B3153" s="333" t="s">
        <v>902</v>
      </c>
      <c r="C3153" s="286">
        <v>559</v>
      </c>
      <c r="D3153" s="333"/>
      <c r="E3153" s="287">
        <v>32</v>
      </c>
      <c r="F3153" s="288"/>
      <c r="G3153" s="288"/>
      <c r="H3153" s="318">
        <f>H3154+H3158+H3160+H3165</f>
        <v>101000</v>
      </c>
      <c r="I3153" s="318">
        <f t="shared" ref="I3153:J3153" si="1934">I3154+I3158+I3160+I3165</f>
        <v>77000</v>
      </c>
      <c r="J3153" s="318">
        <f t="shared" si="1934"/>
        <v>0</v>
      </c>
    </row>
    <row r="3154" spans="1:10" x14ac:dyDescent="0.2">
      <c r="A3154" s="325">
        <v>51327</v>
      </c>
      <c r="B3154" s="329" t="s">
        <v>902</v>
      </c>
      <c r="C3154" s="330">
        <v>559</v>
      </c>
      <c r="D3154" s="325"/>
      <c r="E3154" s="187">
        <v>321</v>
      </c>
      <c r="F3154" s="231"/>
      <c r="G3154" s="331"/>
      <c r="H3154" s="200">
        <f>H3155+H3156+H3157</f>
        <v>23000</v>
      </c>
      <c r="I3154" s="200">
        <f t="shared" ref="I3154:J3154" si="1935">I3155+I3156+I3157</f>
        <v>19000</v>
      </c>
      <c r="J3154" s="200">
        <f t="shared" si="1935"/>
        <v>0</v>
      </c>
    </row>
    <row r="3155" spans="1:10" ht="15" x14ac:dyDescent="0.2">
      <c r="A3155" s="216">
        <v>51327</v>
      </c>
      <c r="B3155" s="214" t="s">
        <v>902</v>
      </c>
      <c r="C3155" s="215">
        <v>559</v>
      </c>
      <c r="D3155" s="216" t="s">
        <v>25</v>
      </c>
      <c r="E3155" s="188">
        <v>3211</v>
      </c>
      <c r="F3155" s="229" t="s">
        <v>110</v>
      </c>
      <c r="H3155" s="334">
        <v>21000</v>
      </c>
      <c r="I3155" s="334">
        <v>17000</v>
      </c>
      <c r="J3155" s="245">
        <v>0</v>
      </c>
    </row>
    <row r="3156" spans="1:10" s="152" customFormat="1" ht="30" x14ac:dyDescent="0.2">
      <c r="A3156" s="216">
        <v>51327</v>
      </c>
      <c r="B3156" s="214" t="s">
        <v>902</v>
      </c>
      <c r="C3156" s="215">
        <v>559</v>
      </c>
      <c r="D3156" s="216" t="s">
        <v>25</v>
      </c>
      <c r="E3156" s="188">
        <v>3212</v>
      </c>
      <c r="F3156" s="229" t="s">
        <v>111</v>
      </c>
      <c r="G3156" s="209"/>
      <c r="H3156" s="334">
        <v>1000</v>
      </c>
      <c r="I3156" s="334">
        <v>1000</v>
      </c>
      <c r="J3156" s="245">
        <v>0</v>
      </c>
    </row>
    <row r="3157" spans="1:10" ht="15" x14ac:dyDescent="0.2">
      <c r="A3157" s="216">
        <v>51327</v>
      </c>
      <c r="B3157" s="214" t="s">
        <v>902</v>
      </c>
      <c r="C3157" s="215">
        <v>559</v>
      </c>
      <c r="D3157" s="216" t="s">
        <v>25</v>
      </c>
      <c r="E3157" s="188">
        <v>3214</v>
      </c>
      <c r="F3157" s="229" t="s">
        <v>234</v>
      </c>
      <c r="H3157" s="334">
        <v>1000</v>
      </c>
      <c r="I3157" s="334">
        <v>1000</v>
      </c>
      <c r="J3157" s="245">
        <v>0</v>
      </c>
    </row>
    <row r="3158" spans="1:10" x14ac:dyDescent="0.2">
      <c r="A3158" s="325">
        <v>51327</v>
      </c>
      <c r="B3158" s="329" t="s">
        <v>902</v>
      </c>
      <c r="C3158" s="330">
        <v>559</v>
      </c>
      <c r="D3158" s="325"/>
      <c r="E3158" s="187">
        <v>322</v>
      </c>
      <c r="F3158" s="231"/>
      <c r="G3158" s="331"/>
      <c r="H3158" s="200">
        <f>H3159</f>
        <v>1000</v>
      </c>
      <c r="I3158" s="200">
        <f t="shared" ref="I3158" si="1936">I3159</f>
        <v>1000</v>
      </c>
      <c r="J3158" s="200">
        <f t="shared" ref="J3158" si="1937">J3159</f>
        <v>0</v>
      </c>
    </row>
    <row r="3159" spans="1:10" s="152" customFormat="1" x14ac:dyDescent="0.2">
      <c r="A3159" s="216">
        <v>51327</v>
      </c>
      <c r="B3159" s="214" t="s">
        <v>902</v>
      </c>
      <c r="C3159" s="215">
        <v>559</v>
      </c>
      <c r="D3159" s="216" t="s">
        <v>25</v>
      </c>
      <c r="E3159" s="188">
        <v>3223</v>
      </c>
      <c r="F3159" s="229" t="s">
        <v>115</v>
      </c>
      <c r="G3159" s="209"/>
      <c r="H3159" s="334">
        <v>1000</v>
      </c>
      <c r="I3159" s="334">
        <v>1000</v>
      </c>
      <c r="J3159" s="245">
        <v>0</v>
      </c>
    </row>
    <row r="3160" spans="1:10" x14ac:dyDescent="0.2">
      <c r="A3160" s="325">
        <v>51327</v>
      </c>
      <c r="B3160" s="329" t="s">
        <v>902</v>
      </c>
      <c r="C3160" s="330">
        <v>559</v>
      </c>
      <c r="D3160" s="325"/>
      <c r="E3160" s="187">
        <v>323</v>
      </c>
      <c r="F3160" s="231"/>
      <c r="G3160" s="331"/>
      <c r="H3160" s="200">
        <f>H3161+H3162+H3163+H3164</f>
        <v>73000</v>
      </c>
      <c r="I3160" s="200">
        <f t="shared" ref="I3160:J3160" si="1938">I3161+I3162+I3163+I3164</f>
        <v>53000</v>
      </c>
      <c r="J3160" s="200">
        <f t="shared" si="1938"/>
        <v>0</v>
      </c>
    </row>
    <row r="3161" spans="1:10" ht="15" x14ac:dyDescent="0.2">
      <c r="A3161" s="216">
        <v>51327</v>
      </c>
      <c r="B3161" s="214" t="s">
        <v>902</v>
      </c>
      <c r="C3161" s="215">
        <v>559</v>
      </c>
      <c r="D3161" s="216" t="s">
        <v>25</v>
      </c>
      <c r="E3161" s="188">
        <v>3231</v>
      </c>
      <c r="F3161" s="229" t="s">
        <v>117</v>
      </c>
      <c r="H3161" s="334">
        <v>1000</v>
      </c>
      <c r="I3161" s="334">
        <v>1000</v>
      </c>
      <c r="J3161" s="245">
        <v>0</v>
      </c>
    </row>
    <row r="3162" spans="1:10" s="152" customFormat="1" x14ac:dyDescent="0.2">
      <c r="A3162" s="216">
        <v>51327</v>
      </c>
      <c r="B3162" s="214" t="s">
        <v>902</v>
      </c>
      <c r="C3162" s="215">
        <v>559</v>
      </c>
      <c r="D3162" s="216" t="s">
        <v>25</v>
      </c>
      <c r="E3162" s="188">
        <v>3233</v>
      </c>
      <c r="F3162" s="229" t="s">
        <v>119</v>
      </c>
      <c r="G3162" s="209"/>
      <c r="H3162" s="334">
        <v>17000</v>
      </c>
      <c r="I3162" s="334">
        <v>5000</v>
      </c>
      <c r="J3162" s="245">
        <v>0</v>
      </c>
    </row>
    <row r="3163" spans="1:10" ht="15" x14ac:dyDescent="0.2">
      <c r="A3163" s="216">
        <v>51327</v>
      </c>
      <c r="B3163" s="214" t="s">
        <v>902</v>
      </c>
      <c r="C3163" s="215">
        <v>559</v>
      </c>
      <c r="D3163" s="216" t="s">
        <v>25</v>
      </c>
      <c r="E3163" s="188">
        <v>3237</v>
      </c>
      <c r="F3163" s="229" t="s">
        <v>36</v>
      </c>
      <c r="H3163" s="334">
        <v>8000</v>
      </c>
      <c r="I3163" s="334">
        <v>0</v>
      </c>
      <c r="J3163" s="245">
        <v>0</v>
      </c>
    </row>
    <row r="3164" spans="1:10" s="152" customFormat="1" x14ac:dyDescent="0.2">
      <c r="A3164" s="216">
        <v>51327</v>
      </c>
      <c r="B3164" s="214" t="s">
        <v>902</v>
      </c>
      <c r="C3164" s="215">
        <v>559</v>
      </c>
      <c r="D3164" s="216" t="s">
        <v>25</v>
      </c>
      <c r="E3164" s="188">
        <v>3239</v>
      </c>
      <c r="F3164" s="229" t="s">
        <v>778</v>
      </c>
      <c r="G3164" s="209"/>
      <c r="H3164" s="334">
        <v>47000</v>
      </c>
      <c r="I3164" s="334">
        <v>47000</v>
      </c>
      <c r="J3164" s="245">
        <v>0</v>
      </c>
    </row>
    <row r="3165" spans="1:10" x14ac:dyDescent="0.2">
      <c r="A3165" s="325">
        <v>51327</v>
      </c>
      <c r="B3165" s="329" t="s">
        <v>902</v>
      </c>
      <c r="C3165" s="330">
        <v>559</v>
      </c>
      <c r="D3165" s="325"/>
      <c r="E3165" s="187">
        <v>329</v>
      </c>
      <c r="F3165" s="231"/>
      <c r="G3165" s="331"/>
      <c r="H3165" s="200">
        <f>H3166</f>
        <v>4000</v>
      </c>
      <c r="I3165" s="200">
        <f t="shared" ref="I3165" si="1939">I3166</f>
        <v>4000</v>
      </c>
      <c r="J3165" s="200">
        <f t="shared" ref="J3165" si="1940">J3166</f>
        <v>0</v>
      </c>
    </row>
    <row r="3166" spans="1:10" s="152" customFormat="1" x14ac:dyDescent="0.2">
      <c r="A3166" s="216">
        <v>51327</v>
      </c>
      <c r="B3166" s="214" t="s">
        <v>902</v>
      </c>
      <c r="C3166" s="215">
        <v>559</v>
      </c>
      <c r="D3166" s="216" t="s">
        <v>25</v>
      </c>
      <c r="E3166" s="188">
        <v>3293</v>
      </c>
      <c r="F3166" s="229" t="s">
        <v>124</v>
      </c>
      <c r="G3166" s="209"/>
      <c r="H3166" s="334">
        <v>4000</v>
      </c>
      <c r="I3166" s="334">
        <v>4000</v>
      </c>
      <c r="J3166" s="245">
        <v>0</v>
      </c>
    </row>
    <row r="3167" spans="1:10" x14ac:dyDescent="0.2">
      <c r="A3167" s="335">
        <v>51327</v>
      </c>
      <c r="B3167" s="333" t="s">
        <v>902</v>
      </c>
      <c r="C3167" s="286">
        <v>559</v>
      </c>
      <c r="D3167" s="333"/>
      <c r="E3167" s="287">
        <v>42</v>
      </c>
      <c r="F3167" s="288"/>
      <c r="G3167" s="288"/>
      <c r="H3167" s="318">
        <f t="shared" ref="H3167:J3168" si="1941">H3168</f>
        <v>0</v>
      </c>
      <c r="I3167" s="318">
        <f t="shared" si="1941"/>
        <v>1590000</v>
      </c>
      <c r="J3167" s="318">
        <f t="shared" si="1941"/>
        <v>0</v>
      </c>
    </row>
    <row r="3168" spans="1:10" s="152" customFormat="1" x14ac:dyDescent="0.2">
      <c r="A3168" s="325">
        <v>51327</v>
      </c>
      <c r="B3168" s="329" t="s">
        <v>902</v>
      </c>
      <c r="C3168" s="330">
        <v>559</v>
      </c>
      <c r="D3168" s="325"/>
      <c r="E3168" s="187">
        <v>422</v>
      </c>
      <c r="F3168" s="231"/>
      <c r="G3168" s="331"/>
      <c r="H3168" s="200">
        <f>H3169</f>
        <v>0</v>
      </c>
      <c r="I3168" s="200">
        <f t="shared" si="1941"/>
        <v>1590000</v>
      </c>
      <c r="J3168" s="200">
        <f t="shared" si="1941"/>
        <v>0</v>
      </c>
    </row>
    <row r="3169" spans="1:10" ht="15" x14ac:dyDescent="0.2">
      <c r="A3169" s="216">
        <v>51327</v>
      </c>
      <c r="B3169" s="214" t="s">
        <v>902</v>
      </c>
      <c r="C3169" s="215">
        <v>559</v>
      </c>
      <c r="D3169" s="216" t="s">
        <v>25</v>
      </c>
      <c r="E3169" s="188">
        <v>4227</v>
      </c>
      <c r="F3169" s="229" t="s">
        <v>132</v>
      </c>
      <c r="H3169" s="334">
        <v>0</v>
      </c>
      <c r="I3169" s="334">
        <v>1590000</v>
      </c>
      <c r="J3169" s="334">
        <v>0</v>
      </c>
    </row>
    <row r="3170" spans="1:10" ht="56.25" x14ac:dyDescent="0.2">
      <c r="A3170" s="391">
        <v>51327</v>
      </c>
      <c r="B3170" s="297" t="s">
        <v>904</v>
      </c>
      <c r="C3170" s="297"/>
      <c r="D3170" s="297"/>
      <c r="E3170" s="298"/>
      <c r="F3170" s="300" t="s">
        <v>903</v>
      </c>
      <c r="G3170" s="301" t="s">
        <v>819</v>
      </c>
      <c r="H3170" s="302">
        <f>H3171+H3174+H3177+H3180</f>
        <v>11410000</v>
      </c>
      <c r="I3170" s="302">
        <f t="shared" ref="I3170:J3170" si="1942">I3171+I3174+I3177+I3180</f>
        <v>0</v>
      </c>
      <c r="J3170" s="302">
        <f t="shared" si="1942"/>
        <v>0</v>
      </c>
    </row>
    <row r="3171" spans="1:10" x14ac:dyDescent="0.2">
      <c r="A3171" s="335">
        <v>51327</v>
      </c>
      <c r="B3171" s="333" t="s">
        <v>904</v>
      </c>
      <c r="C3171" s="286">
        <v>43</v>
      </c>
      <c r="D3171" s="333"/>
      <c r="E3171" s="287">
        <v>41</v>
      </c>
      <c r="F3171" s="288"/>
      <c r="G3171" s="288"/>
      <c r="H3171" s="318">
        <f t="shared" ref="H3171:J3181" si="1943">H3172</f>
        <v>10000</v>
      </c>
      <c r="I3171" s="318">
        <f t="shared" si="1943"/>
        <v>0</v>
      </c>
      <c r="J3171" s="318">
        <f t="shared" si="1943"/>
        <v>0</v>
      </c>
    </row>
    <row r="3172" spans="1:10" x14ac:dyDescent="0.2">
      <c r="A3172" s="325">
        <v>51327</v>
      </c>
      <c r="B3172" s="329" t="s">
        <v>904</v>
      </c>
      <c r="C3172" s="330">
        <v>43</v>
      </c>
      <c r="D3172" s="325"/>
      <c r="E3172" s="187">
        <v>412</v>
      </c>
      <c r="F3172" s="231"/>
      <c r="G3172" s="331"/>
      <c r="H3172" s="200">
        <f t="shared" si="1943"/>
        <v>10000</v>
      </c>
      <c r="I3172" s="200">
        <f t="shared" si="1943"/>
        <v>0</v>
      </c>
      <c r="J3172" s="200">
        <f t="shared" si="1943"/>
        <v>0</v>
      </c>
    </row>
    <row r="3173" spans="1:10" s="152" customFormat="1" x14ac:dyDescent="0.2">
      <c r="A3173" s="216">
        <v>51327</v>
      </c>
      <c r="B3173" s="214" t="s">
        <v>904</v>
      </c>
      <c r="C3173" s="215">
        <v>43</v>
      </c>
      <c r="D3173" s="216" t="s">
        <v>25</v>
      </c>
      <c r="E3173" s="188">
        <v>4124</v>
      </c>
      <c r="F3173" s="229" t="s">
        <v>752</v>
      </c>
      <c r="G3173" s="209"/>
      <c r="H3173" s="334">
        <v>10000</v>
      </c>
      <c r="I3173" s="245">
        <v>0</v>
      </c>
      <c r="J3173" s="245">
        <v>0</v>
      </c>
    </row>
    <row r="3174" spans="1:10" x14ac:dyDescent="0.2">
      <c r="A3174" s="335">
        <v>51327</v>
      </c>
      <c r="B3174" s="333" t="s">
        <v>904</v>
      </c>
      <c r="C3174" s="286">
        <v>43</v>
      </c>
      <c r="D3174" s="333"/>
      <c r="E3174" s="287">
        <v>42</v>
      </c>
      <c r="F3174" s="288"/>
      <c r="G3174" s="288"/>
      <c r="H3174" s="318">
        <f t="shared" si="1943"/>
        <v>1000000</v>
      </c>
      <c r="I3174" s="318">
        <f t="shared" si="1943"/>
        <v>0</v>
      </c>
      <c r="J3174" s="318">
        <f t="shared" si="1943"/>
        <v>0</v>
      </c>
    </row>
    <row r="3175" spans="1:10" x14ac:dyDescent="0.2">
      <c r="A3175" s="325">
        <v>51327</v>
      </c>
      <c r="B3175" s="329" t="s">
        <v>904</v>
      </c>
      <c r="C3175" s="330">
        <v>43</v>
      </c>
      <c r="D3175" s="325"/>
      <c r="E3175" s="187">
        <v>421</v>
      </c>
      <c r="F3175" s="231"/>
      <c r="G3175" s="331"/>
      <c r="H3175" s="200">
        <f t="shared" si="1943"/>
        <v>1000000</v>
      </c>
      <c r="I3175" s="200">
        <f t="shared" si="1943"/>
        <v>0</v>
      </c>
      <c r="J3175" s="200">
        <f t="shared" si="1943"/>
        <v>0</v>
      </c>
    </row>
    <row r="3176" spans="1:10" s="152" customFormat="1" x14ac:dyDescent="0.2">
      <c r="A3176" s="216">
        <v>51327</v>
      </c>
      <c r="B3176" s="214" t="s">
        <v>904</v>
      </c>
      <c r="C3176" s="215">
        <v>43</v>
      </c>
      <c r="D3176" s="216" t="s">
        <v>25</v>
      </c>
      <c r="E3176" s="188">
        <v>4214</v>
      </c>
      <c r="F3176" s="229" t="s">
        <v>154</v>
      </c>
      <c r="G3176" s="209"/>
      <c r="H3176" s="334">
        <v>1000000</v>
      </c>
      <c r="I3176" s="245">
        <v>0</v>
      </c>
      <c r="J3176" s="245">
        <v>0</v>
      </c>
    </row>
    <row r="3177" spans="1:10" x14ac:dyDescent="0.2">
      <c r="A3177" s="335">
        <v>51327</v>
      </c>
      <c r="B3177" s="333" t="s">
        <v>904</v>
      </c>
      <c r="C3177" s="286">
        <v>52</v>
      </c>
      <c r="D3177" s="333"/>
      <c r="E3177" s="287">
        <v>41</v>
      </c>
      <c r="F3177" s="288"/>
      <c r="G3177" s="288"/>
      <c r="H3177" s="318">
        <f t="shared" si="1943"/>
        <v>400000</v>
      </c>
      <c r="I3177" s="318">
        <f t="shared" si="1943"/>
        <v>0</v>
      </c>
      <c r="J3177" s="318">
        <f t="shared" si="1943"/>
        <v>0</v>
      </c>
    </row>
    <row r="3178" spans="1:10" x14ac:dyDescent="0.2">
      <c r="A3178" s="325">
        <v>51327</v>
      </c>
      <c r="B3178" s="329" t="s">
        <v>904</v>
      </c>
      <c r="C3178" s="330">
        <v>52</v>
      </c>
      <c r="D3178" s="325"/>
      <c r="E3178" s="187">
        <v>412</v>
      </c>
      <c r="F3178" s="231"/>
      <c r="G3178" s="331"/>
      <c r="H3178" s="200">
        <f t="shared" si="1943"/>
        <v>400000</v>
      </c>
      <c r="I3178" s="200">
        <f t="shared" si="1943"/>
        <v>0</v>
      </c>
      <c r="J3178" s="200">
        <f t="shared" si="1943"/>
        <v>0</v>
      </c>
    </row>
    <row r="3179" spans="1:10" s="152" customFormat="1" x14ac:dyDescent="0.2">
      <c r="A3179" s="216">
        <v>51327</v>
      </c>
      <c r="B3179" s="214" t="s">
        <v>904</v>
      </c>
      <c r="C3179" s="215">
        <v>52</v>
      </c>
      <c r="D3179" s="216" t="s">
        <v>25</v>
      </c>
      <c r="E3179" s="188">
        <v>4124</v>
      </c>
      <c r="F3179" s="229" t="s">
        <v>752</v>
      </c>
      <c r="G3179" s="209"/>
      <c r="H3179" s="334">
        <v>400000</v>
      </c>
      <c r="I3179" s="245">
        <v>0</v>
      </c>
      <c r="J3179" s="245">
        <v>0</v>
      </c>
    </row>
    <row r="3180" spans="1:10" x14ac:dyDescent="0.2">
      <c r="A3180" s="335">
        <v>51327</v>
      </c>
      <c r="B3180" s="333" t="s">
        <v>904</v>
      </c>
      <c r="C3180" s="286">
        <v>52</v>
      </c>
      <c r="D3180" s="333"/>
      <c r="E3180" s="287">
        <v>42</v>
      </c>
      <c r="F3180" s="288"/>
      <c r="G3180" s="288"/>
      <c r="H3180" s="318">
        <f t="shared" si="1943"/>
        <v>10000000</v>
      </c>
      <c r="I3180" s="318">
        <f t="shared" si="1943"/>
        <v>0</v>
      </c>
      <c r="J3180" s="318">
        <f t="shared" si="1943"/>
        <v>0</v>
      </c>
    </row>
    <row r="3181" spans="1:10" x14ac:dyDescent="0.2">
      <c r="A3181" s="325">
        <v>51327</v>
      </c>
      <c r="B3181" s="329" t="s">
        <v>904</v>
      </c>
      <c r="C3181" s="330">
        <v>52</v>
      </c>
      <c r="D3181" s="325"/>
      <c r="E3181" s="187">
        <v>421</v>
      </c>
      <c r="F3181" s="231"/>
      <c r="G3181" s="331"/>
      <c r="H3181" s="200">
        <f t="shared" si="1943"/>
        <v>10000000</v>
      </c>
      <c r="I3181" s="200">
        <f t="shared" si="1943"/>
        <v>0</v>
      </c>
      <c r="J3181" s="200">
        <f t="shared" si="1943"/>
        <v>0</v>
      </c>
    </row>
    <row r="3182" spans="1:10" ht="15" x14ac:dyDescent="0.2">
      <c r="A3182" s="216">
        <v>51327</v>
      </c>
      <c r="B3182" s="214" t="s">
        <v>904</v>
      </c>
      <c r="C3182" s="215">
        <v>52</v>
      </c>
      <c r="D3182" s="216" t="s">
        <v>25</v>
      </c>
      <c r="E3182" s="188">
        <v>4214</v>
      </c>
      <c r="F3182" s="229" t="s">
        <v>154</v>
      </c>
      <c r="H3182" s="334">
        <v>10000000</v>
      </c>
      <c r="I3182" s="245">
        <v>0</v>
      </c>
      <c r="J3182" s="245">
        <v>0</v>
      </c>
    </row>
    <row r="3183" spans="1:10" s="152" customFormat="1" ht="56.25" x14ac:dyDescent="0.2">
      <c r="A3183" s="391">
        <v>51327</v>
      </c>
      <c r="B3183" s="297" t="s">
        <v>906</v>
      </c>
      <c r="C3183" s="297"/>
      <c r="D3183" s="297"/>
      <c r="E3183" s="298"/>
      <c r="F3183" s="300" t="s">
        <v>905</v>
      </c>
      <c r="G3183" s="301" t="s">
        <v>819</v>
      </c>
      <c r="H3183" s="302">
        <f t="shared" ref="H3183:J3183" si="1944">H3184+H3191+H3194+H3201+H3208+H3211</f>
        <v>11400000</v>
      </c>
      <c r="I3183" s="302">
        <f t="shared" si="1944"/>
        <v>28220000</v>
      </c>
      <c r="J3183" s="302">
        <f t="shared" si="1944"/>
        <v>0</v>
      </c>
    </row>
    <row r="3184" spans="1:10" x14ac:dyDescent="0.2">
      <c r="A3184" s="335">
        <v>51327</v>
      </c>
      <c r="B3184" s="333" t="s">
        <v>906</v>
      </c>
      <c r="C3184" s="286">
        <v>43</v>
      </c>
      <c r="D3184" s="333"/>
      <c r="E3184" s="287">
        <v>32</v>
      </c>
      <c r="F3184" s="288"/>
      <c r="G3184" s="288"/>
      <c r="H3184" s="318">
        <f t="shared" ref="H3184:J3184" si="1945">H3185+H3187</f>
        <v>450000</v>
      </c>
      <c r="I3184" s="318">
        <f t="shared" si="1945"/>
        <v>0</v>
      </c>
      <c r="J3184" s="318">
        <f t="shared" si="1945"/>
        <v>0</v>
      </c>
    </row>
    <row r="3185" spans="1:10" s="152" customFormat="1" x14ac:dyDescent="0.2">
      <c r="A3185" s="325">
        <v>51327</v>
      </c>
      <c r="B3185" s="329" t="s">
        <v>906</v>
      </c>
      <c r="C3185" s="330">
        <v>43</v>
      </c>
      <c r="D3185" s="325"/>
      <c r="E3185" s="187">
        <v>322</v>
      </c>
      <c r="F3185" s="231"/>
      <c r="G3185" s="331"/>
      <c r="H3185" s="200">
        <f>H3186</f>
        <v>50000</v>
      </c>
      <c r="I3185" s="200">
        <f t="shared" ref="I3185:J3185" si="1946">I3186</f>
        <v>0</v>
      </c>
      <c r="J3185" s="200">
        <f t="shared" si="1946"/>
        <v>0</v>
      </c>
    </row>
    <row r="3186" spans="1:10" ht="15" x14ac:dyDescent="0.2">
      <c r="A3186" s="216">
        <v>51327</v>
      </c>
      <c r="B3186" s="214" t="s">
        <v>906</v>
      </c>
      <c r="C3186" s="215">
        <v>43</v>
      </c>
      <c r="D3186" s="216" t="s">
        <v>25</v>
      </c>
      <c r="E3186" s="188">
        <v>3223</v>
      </c>
      <c r="F3186" s="229" t="s">
        <v>115</v>
      </c>
      <c r="H3186" s="334">
        <v>50000</v>
      </c>
      <c r="I3186" s="245">
        <v>0</v>
      </c>
      <c r="J3186" s="245">
        <v>0</v>
      </c>
    </row>
    <row r="3187" spans="1:10" x14ac:dyDescent="0.2">
      <c r="A3187" s="325">
        <v>51327</v>
      </c>
      <c r="B3187" s="329" t="s">
        <v>906</v>
      </c>
      <c r="C3187" s="330">
        <v>43</v>
      </c>
      <c r="D3187" s="325"/>
      <c r="E3187" s="187">
        <v>323</v>
      </c>
      <c r="F3187" s="231"/>
      <c r="G3187" s="331"/>
      <c r="H3187" s="200">
        <f>H3188+H3189+H3190</f>
        <v>400000</v>
      </c>
      <c r="I3187" s="200">
        <f t="shared" ref="I3187:J3187" si="1947">I3188+I3189+I3190</f>
        <v>0</v>
      </c>
      <c r="J3187" s="200">
        <f t="shared" si="1947"/>
        <v>0</v>
      </c>
    </row>
    <row r="3188" spans="1:10" ht="15" x14ac:dyDescent="0.2">
      <c r="A3188" s="216">
        <v>51327</v>
      </c>
      <c r="B3188" s="214" t="s">
        <v>906</v>
      </c>
      <c r="C3188" s="215">
        <v>43</v>
      </c>
      <c r="D3188" s="216" t="s">
        <v>25</v>
      </c>
      <c r="E3188" s="188">
        <v>3234</v>
      </c>
      <c r="F3188" s="229" t="s">
        <v>120</v>
      </c>
      <c r="H3188" s="334">
        <v>100000</v>
      </c>
      <c r="I3188" s="245">
        <v>0</v>
      </c>
      <c r="J3188" s="245">
        <v>0</v>
      </c>
    </row>
    <row r="3189" spans="1:10" ht="15" x14ac:dyDescent="0.2">
      <c r="A3189" s="216">
        <v>51327</v>
      </c>
      <c r="B3189" s="214" t="s">
        <v>906</v>
      </c>
      <c r="C3189" s="215">
        <v>43</v>
      </c>
      <c r="D3189" s="216" t="s">
        <v>25</v>
      </c>
      <c r="E3189" s="188">
        <v>3237</v>
      </c>
      <c r="F3189" s="229" t="s">
        <v>36</v>
      </c>
      <c r="H3189" s="334">
        <v>200000</v>
      </c>
      <c r="I3189" s="245">
        <v>0</v>
      </c>
      <c r="J3189" s="245">
        <v>0</v>
      </c>
    </row>
    <row r="3190" spans="1:10" s="152" customFormat="1" x14ac:dyDescent="0.2">
      <c r="A3190" s="216">
        <v>51327</v>
      </c>
      <c r="B3190" s="214" t="s">
        <v>906</v>
      </c>
      <c r="C3190" s="215">
        <v>43</v>
      </c>
      <c r="D3190" s="216" t="s">
        <v>25</v>
      </c>
      <c r="E3190" s="188">
        <v>3239</v>
      </c>
      <c r="F3190" s="229" t="s">
        <v>41</v>
      </c>
      <c r="G3190" s="209"/>
      <c r="H3190" s="334">
        <v>100000</v>
      </c>
      <c r="I3190" s="245">
        <v>0</v>
      </c>
      <c r="J3190" s="245">
        <v>0</v>
      </c>
    </row>
    <row r="3191" spans="1:10" x14ac:dyDescent="0.2">
      <c r="A3191" s="335">
        <v>51327</v>
      </c>
      <c r="B3191" s="333" t="s">
        <v>906</v>
      </c>
      <c r="C3191" s="286">
        <v>43</v>
      </c>
      <c r="D3191" s="333"/>
      <c r="E3191" s="287">
        <v>41</v>
      </c>
      <c r="F3191" s="288"/>
      <c r="G3191" s="288"/>
      <c r="H3191" s="318">
        <f t="shared" ref="H3191:J3192" si="1948">H3192</f>
        <v>0</v>
      </c>
      <c r="I3191" s="318">
        <f t="shared" si="1948"/>
        <v>50000</v>
      </c>
      <c r="J3191" s="318">
        <f t="shared" si="1948"/>
        <v>0</v>
      </c>
    </row>
    <row r="3192" spans="1:10" x14ac:dyDescent="0.2">
      <c r="A3192" s="325">
        <v>51327</v>
      </c>
      <c r="B3192" s="329" t="s">
        <v>906</v>
      </c>
      <c r="C3192" s="330">
        <v>43</v>
      </c>
      <c r="D3192" s="325"/>
      <c r="E3192" s="187">
        <v>412</v>
      </c>
      <c r="F3192" s="231"/>
      <c r="G3192" s="331"/>
      <c r="H3192" s="200">
        <f t="shared" si="1948"/>
        <v>0</v>
      </c>
      <c r="I3192" s="200">
        <f t="shared" si="1948"/>
        <v>50000</v>
      </c>
      <c r="J3192" s="200">
        <f t="shared" si="1948"/>
        <v>0</v>
      </c>
    </row>
    <row r="3193" spans="1:10" s="152" customFormat="1" x14ac:dyDescent="0.2">
      <c r="A3193" s="216">
        <v>51327</v>
      </c>
      <c r="B3193" s="214" t="s">
        <v>906</v>
      </c>
      <c r="C3193" s="215">
        <v>43</v>
      </c>
      <c r="D3193" s="216" t="s">
        <v>25</v>
      </c>
      <c r="E3193" s="188">
        <v>4124</v>
      </c>
      <c r="F3193" s="229" t="s">
        <v>752</v>
      </c>
      <c r="G3193" s="209"/>
      <c r="H3193" s="334">
        <v>0</v>
      </c>
      <c r="I3193" s="334">
        <v>50000</v>
      </c>
      <c r="J3193" s="245">
        <v>0</v>
      </c>
    </row>
    <row r="3194" spans="1:10" x14ac:dyDescent="0.2">
      <c r="A3194" s="335">
        <v>51327</v>
      </c>
      <c r="B3194" s="333" t="s">
        <v>906</v>
      </c>
      <c r="C3194" s="286">
        <v>43</v>
      </c>
      <c r="D3194" s="333"/>
      <c r="E3194" s="287">
        <v>42</v>
      </c>
      <c r="F3194" s="288"/>
      <c r="G3194" s="288"/>
      <c r="H3194" s="318">
        <f>H3195+H3198</f>
        <v>100000</v>
      </c>
      <c r="I3194" s="318">
        <f t="shared" ref="I3194:J3194" si="1949">I3195+I3198</f>
        <v>370000</v>
      </c>
      <c r="J3194" s="318">
        <f t="shared" si="1949"/>
        <v>0</v>
      </c>
    </row>
    <row r="3195" spans="1:10" x14ac:dyDescent="0.2">
      <c r="A3195" s="325">
        <v>51327</v>
      </c>
      <c r="B3195" s="329" t="s">
        <v>906</v>
      </c>
      <c r="C3195" s="330">
        <v>43</v>
      </c>
      <c r="D3195" s="325"/>
      <c r="E3195" s="187">
        <v>421</v>
      </c>
      <c r="F3195" s="231"/>
      <c r="G3195" s="331"/>
      <c r="H3195" s="200">
        <f>H3196+H3197</f>
        <v>100000</v>
      </c>
      <c r="I3195" s="200">
        <f t="shared" ref="I3195:J3195" si="1950">I3196+I3197</f>
        <v>350000</v>
      </c>
      <c r="J3195" s="200">
        <f t="shared" si="1950"/>
        <v>0</v>
      </c>
    </row>
    <row r="3196" spans="1:10" s="152" customFormat="1" x14ac:dyDescent="0.2">
      <c r="A3196" s="216">
        <v>51327</v>
      </c>
      <c r="B3196" s="214" t="s">
        <v>906</v>
      </c>
      <c r="C3196" s="215">
        <v>43</v>
      </c>
      <c r="D3196" s="216" t="s">
        <v>25</v>
      </c>
      <c r="E3196" s="188">
        <v>4213</v>
      </c>
      <c r="F3196" s="229" t="s">
        <v>804</v>
      </c>
      <c r="G3196" s="209"/>
      <c r="H3196" s="334">
        <v>0</v>
      </c>
      <c r="I3196" s="334">
        <v>100000</v>
      </c>
      <c r="J3196" s="334">
        <v>0</v>
      </c>
    </row>
    <row r="3197" spans="1:10" ht="15" x14ac:dyDescent="0.2">
      <c r="A3197" s="216">
        <v>51327</v>
      </c>
      <c r="B3197" s="214" t="s">
        <v>906</v>
      </c>
      <c r="C3197" s="215">
        <v>43</v>
      </c>
      <c r="D3197" s="216" t="s">
        <v>25</v>
      </c>
      <c r="E3197" s="188">
        <v>4214</v>
      </c>
      <c r="F3197" s="229" t="s">
        <v>154</v>
      </c>
      <c r="H3197" s="334">
        <v>100000</v>
      </c>
      <c r="I3197" s="334">
        <v>250000</v>
      </c>
      <c r="J3197" s="245">
        <v>0</v>
      </c>
    </row>
    <row r="3198" spans="1:10" x14ac:dyDescent="0.2">
      <c r="A3198" s="325">
        <v>51327</v>
      </c>
      <c r="B3198" s="329" t="s">
        <v>906</v>
      </c>
      <c r="C3198" s="330">
        <v>43</v>
      </c>
      <c r="D3198" s="325"/>
      <c r="E3198" s="187">
        <v>422</v>
      </c>
      <c r="F3198" s="231"/>
      <c r="G3198" s="331"/>
      <c r="H3198" s="200">
        <f>H3199+H3200</f>
        <v>0</v>
      </c>
      <c r="I3198" s="200">
        <f t="shared" ref="I3198:J3198" si="1951">I3199+I3200</f>
        <v>20000</v>
      </c>
      <c r="J3198" s="200">
        <f t="shared" si="1951"/>
        <v>0</v>
      </c>
    </row>
    <row r="3199" spans="1:10" s="152" customFormat="1" x14ac:dyDescent="0.2">
      <c r="A3199" s="216">
        <v>51327</v>
      </c>
      <c r="B3199" s="214" t="s">
        <v>906</v>
      </c>
      <c r="C3199" s="215">
        <v>43</v>
      </c>
      <c r="D3199" s="216" t="s">
        <v>25</v>
      </c>
      <c r="E3199" s="188">
        <v>4223</v>
      </c>
      <c r="F3199" s="229" t="s">
        <v>131</v>
      </c>
      <c r="G3199" s="209"/>
      <c r="H3199" s="334">
        <v>0</v>
      </c>
      <c r="I3199" s="334">
        <v>10000</v>
      </c>
      <c r="J3199" s="334">
        <v>0</v>
      </c>
    </row>
    <row r="3200" spans="1:10" ht="15" x14ac:dyDescent="0.2">
      <c r="A3200" s="216">
        <v>51327</v>
      </c>
      <c r="B3200" s="214" t="s">
        <v>906</v>
      </c>
      <c r="C3200" s="215">
        <v>43</v>
      </c>
      <c r="D3200" s="216" t="s">
        <v>25</v>
      </c>
      <c r="E3200" s="188">
        <v>4227</v>
      </c>
      <c r="F3200" s="229" t="s">
        <v>132</v>
      </c>
      <c r="H3200" s="334">
        <v>0</v>
      </c>
      <c r="I3200" s="334">
        <v>10000</v>
      </c>
      <c r="J3200" s="334">
        <v>0</v>
      </c>
    </row>
    <row r="3201" spans="1:10" s="152" customFormat="1" x14ac:dyDescent="0.2">
      <c r="A3201" s="335">
        <v>51327</v>
      </c>
      <c r="B3201" s="333" t="s">
        <v>906</v>
      </c>
      <c r="C3201" s="286">
        <v>52</v>
      </c>
      <c r="D3201" s="333"/>
      <c r="E3201" s="287">
        <v>32</v>
      </c>
      <c r="F3201" s="288"/>
      <c r="G3201" s="288"/>
      <c r="H3201" s="318">
        <f t="shared" ref="H3201:J3201" si="1952">H3202+H3204</f>
        <v>1850000</v>
      </c>
      <c r="I3201" s="318">
        <f t="shared" si="1952"/>
        <v>0</v>
      </c>
      <c r="J3201" s="318">
        <f t="shared" si="1952"/>
        <v>0</v>
      </c>
    </row>
    <row r="3202" spans="1:10" x14ac:dyDescent="0.2">
      <c r="A3202" s="325">
        <v>51327</v>
      </c>
      <c r="B3202" s="329" t="s">
        <v>906</v>
      </c>
      <c r="C3202" s="330">
        <v>52</v>
      </c>
      <c r="D3202" s="325"/>
      <c r="E3202" s="187">
        <v>322</v>
      </c>
      <c r="F3202" s="231"/>
      <c r="G3202" s="331"/>
      <c r="H3202" s="200">
        <f>H3203</f>
        <v>550000</v>
      </c>
      <c r="I3202" s="200">
        <f t="shared" ref="I3202:J3202" si="1953">I3203</f>
        <v>0</v>
      </c>
      <c r="J3202" s="200">
        <f t="shared" si="1953"/>
        <v>0</v>
      </c>
    </row>
    <row r="3203" spans="1:10" s="152" customFormat="1" x14ac:dyDescent="0.2">
      <c r="A3203" s="216">
        <v>51327</v>
      </c>
      <c r="B3203" s="214" t="s">
        <v>906</v>
      </c>
      <c r="C3203" s="215">
        <v>52</v>
      </c>
      <c r="D3203" s="216" t="s">
        <v>25</v>
      </c>
      <c r="E3203" s="188">
        <v>3223</v>
      </c>
      <c r="F3203" s="229" t="s">
        <v>115</v>
      </c>
      <c r="G3203" s="209"/>
      <c r="H3203" s="334">
        <v>550000</v>
      </c>
      <c r="I3203" s="245">
        <v>0</v>
      </c>
      <c r="J3203" s="245">
        <v>0</v>
      </c>
    </row>
    <row r="3204" spans="1:10" x14ac:dyDescent="0.2">
      <c r="A3204" s="325">
        <v>51327</v>
      </c>
      <c r="B3204" s="329" t="s">
        <v>906</v>
      </c>
      <c r="C3204" s="330">
        <v>52</v>
      </c>
      <c r="D3204" s="325"/>
      <c r="E3204" s="187">
        <v>323</v>
      </c>
      <c r="F3204" s="231"/>
      <c r="G3204" s="331"/>
      <c r="H3204" s="200">
        <f>H3205+H3206+H3207</f>
        <v>1300000</v>
      </c>
      <c r="I3204" s="200">
        <f t="shared" ref="I3204:J3204" si="1954">I3205+I3206+I3207</f>
        <v>0</v>
      </c>
      <c r="J3204" s="200">
        <f t="shared" si="1954"/>
        <v>0</v>
      </c>
    </row>
    <row r="3205" spans="1:10" s="152" customFormat="1" x14ac:dyDescent="0.2">
      <c r="A3205" s="216">
        <v>51327</v>
      </c>
      <c r="B3205" s="214" t="s">
        <v>906</v>
      </c>
      <c r="C3205" s="215">
        <v>52</v>
      </c>
      <c r="D3205" s="216" t="s">
        <v>25</v>
      </c>
      <c r="E3205" s="188">
        <v>3234</v>
      </c>
      <c r="F3205" s="229" t="s">
        <v>120</v>
      </c>
      <c r="G3205" s="209"/>
      <c r="H3205" s="334">
        <v>600000</v>
      </c>
      <c r="I3205" s="245">
        <v>0</v>
      </c>
      <c r="J3205" s="245">
        <v>0</v>
      </c>
    </row>
    <row r="3206" spans="1:10" ht="15" x14ac:dyDescent="0.2">
      <c r="A3206" s="216">
        <v>51327</v>
      </c>
      <c r="B3206" s="214" t="s">
        <v>906</v>
      </c>
      <c r="C3206" s="215">
        <v>52</v>
      </c>
      <c r="D3206" s="216" t="s">
        <v>25</v>
      </c>
      <c r="E3206" s="188">
        <v>3237</v>
      </c>
      <c r="F3206" s="229" t="s">
        <v>36</v>
      </c>
      <c r="H3206" s="334">
        <v>200000</v>
      </c>
      <c r="I3206" s="245">
        <v>0</v>
      </c>
      <c r="J3206" s="245">
        <v>0</v>
      </c>
    </row>
    <row r="3207" spans="1:10" ht="15" x14ac:dyDescent="0.2">
      <c r="A3207" s="216">
        <v>51327</v>
      </c>
      <c r="B3207" s="214" t="s">
        <v>906</v>
      </c>
      <c r="C3207" s="215">
        <v>52</v>
      </c>
      <c r="D3207" s="216" t="s">
        <v>25</v>
      </c>
      <c r="E3207" s="188">
        <v>3239</v>
      </c>
      <c r="F3207" s="229" t="s">
        <v>41</v>
      </c>
      <c r="H3207" s="334">
        <v>500000</v>
      </c>
      <c r="I3207" s="245">
        <v>0</v>
      </c>
      <c r="J3207" s="245">
        <v>0</v>
      </c>
    </row>
    <row r="3208" spans="1:10" s="152" customFormat="1" x14ac:dyDescent="0.2">
      <c r="A3208" s="335">
        <v>51327</v>
      </c>
      <c r="B3208" s="333" t="s">
        <v>906</v>
      </c>
      <c r="C3208" s="286">
        <v>52</v>
      </c>
      <c r="D3208" s="333"/>
      <c r="E3208" s="287">
        <v>41</v>
      </c>
      <c r="F3208" s="288"/>
      <c r="G3208" s="288"/>
      <c r="H3208" s="318">
        <f t="shared" ref="H3208:J3209" si="1955">H3209</f>
        <v>0</v>
      </c>
      <c r="I3208" s="318">
        <f t="shared" si="1955"/>
        <v>500000</v>
      </c>
      <c r="J3208" s="318">
        <f t="shared" si="1955"/>
        <v>0</v>
      </c>
    </row>
    <row r="3209" spans="1:10" x14ac:dyDescent="0.2">
      <c r="A3209" s="325">
        <v>51327</v>
      </c>
      <c r="B3209" s="329" t="s">
        <v>906</v>
      </c>
      <c r="C3209" s="330">
        <v>52</v>
      </c>
      <c r="D3209" s="325"/>
      <c r="E3209" s="187">
        <v>412</v>
      </c>
      <c r="F3209" s="231"/>
      <c r="G3209" s="331"/>
      <c r="H3209" s="200">
        <f t="shared" si="1955"/>
        <v>0</v>
      </c>
      <c r="I3209" s="200">
        <f t="shared" si="1955"/>
        <v>500000</v>
      </c>
      <c r="J3209" s="200">
        <f t="shared" si="1955"/>
        <v>0</v>
      </c>
    </row>
    <row r="3210" spans="1:10" s="152" customFormat="1" x14ac:dyDescent="0.2">
      <c r="A3210" s="216">
        <v>51327</v>
      </c>
      <c r="B3210" s="214" t="s">
        <v>906</v>
      </c>
      <c r="C3210" s="215">
        <v>52</v>
      </c>
      <c r="D3210" s="216" t="s">
        <v>25</v>
      </c>
      <c r="E3210" s="188">
        <v>4124</v>
      </c>
      <c r="F3210" s="229" t="s">
        <v>752</v>
      </c>
      <c r="G3210" s="209"/>
      <c r="H3210" s="334">
        <v>0</v>
      </c>
      <c r="I3210" s="334">
        <v>500000</v>
      </c>
      <c r="J3210" s="245">
        <v>0</v>
      </c>
    </row>
    <row r="3211" spans="1:10" x14ac:dyDescent="0.2">
      <c r="A3211" s="335">
        <v>51327</v>
      </c>
      <c r="B3211" s="333" t="s">
        <v>906</v>
      </c>
      <c r="C3211" s="286">
        <v>52</v>
      </c>
      <c r="D3211" s="333"/>
      <c r="E3211" s="287">
        <v>42</v>
      </c>
      <c r="F3211" s="288"/>
      <c r="G3211" s="288"/>
      <c r="H3211" s="318">
        <f>H3212+H3215</f>
        <v>9000000</v>
      </c>
      <c r="I3211" s="318">
        <f t="shared" ref="I3211:J3211" si="1956">I3212+I3215</f>
        <v>27300000</v>
      </c>
      <c r="J3211" s="318">
        <f t="shared" si="1956"/>
        <v>0</v>
      </c>
    </row>
    <row r="3212" spans="1:10" x14ac:dyDescent="0.2">
      <c r="A3212" s="325">
        <v>51327</v>
      </c>
      <c r="B3212" s="329" t="s">
        <v>906</v>
      </c>
      <c r="C3212" s="330">
        <v>52</v>
      </c>
      <c r="D3212" s="325"/>
      <c r="E3212" s="187">
        <v>421</v>
      </c>
      <c r="F3212" s="231"/>
      <c r="G3212" s="331"/>
      <c r="H3212" s="200">
        <f>H3213+H3214</f>
        <v>9000000</v>
      </c>
      <c r="I3212" s="200">
        <f t="shared" ref="I3212:J3212" si="1957">I3213+I3214</f>
        <v>25300000</v>
      </c>
      <c r="J3212" s="200">
        <f t="shared" si="1957"/>
        <v>0</v>
      </c>
    </row>
    <row r="3213" spans="1:10" ht="15" x14ac:dyDescent="0.2">
      <c r="A3213" s="216">
        <v>51327</v>
      </c>
      <c r="B3213" s="214" t="s">
        <v>906</v>
      </c>
      <c r="C3213" s="215">
        <v>52</v>
      </c>
      <c r="D3213" s="216" t="s">
        <v>25</v>
      </c>
      <c r="E3213" s="188">
        <v>4213</v>
      </c>
      <c r="F3213" s="229" t="s">
        <v>804</v>
      </c>
      <c r="H3213" s="334">
        <v>0</v>
      </c>
      <c r="I3213" s="334">
        <v>300000</v>
      </c>
      <c r="J3213" s="334">
        <v>0</v>
      </c>
    </row>
    <row r="3214" spans="1:10" ht="15" x14ac:dyDescent="0.2">
      <c r="A3214" s="216">
        <v>51327</v>
      </c>
      <c r="B3214" s="214" t="s">
        <v>906</v>
      </c>
      <c r="C3214" s="215">
        <v>52</v>
      </c>
      <c r="D3214" s="216" t="s">
        <v>25</v>
      </c>
      <c r="E3214" s="188">
        <v>4214</v>
      </c>
      <c r="F3214" s="229" t="s">
        <v>154</v>
      </c>
      <c r="H3214" s="334">
        <v>9000000</v>
      </c>
      <c r="I3214" s="334">
        <v>25000000</v>
      </c>
      <c r="J3214" s="245">
        <v>0</v>
      </c>
    </row>
    <row r="3215" spans="1:10" s="152" customFormat="1" x14ac:dyDescent="0.2">
      <c r="A3215" s="325">
        <v>51327</v>
      </c>
      <c r="B3215" s="329" t="s">
        <v>906</v>
      </c>
      <c r="C3215" s="330">
        <v>52</v>
      </c>
      <c r="D3215" s="325"/>
      <c r="E3215" s="187">
        <v>422</v>
      </c>
      <c r="F3215" s="231"/>
      <c r="G3215" s="331"/>
      <c r="H3215" s="200">
        <f>H3216+H3217</f>
        <v>0</v>
      </c>
      <c r="I3215" s="200">
        <f t="shared" ref="I3215:J3215" si="1958">I3216+I3217</f>
        <v>2000000</v>
      </c>
      <c r="J3215" s="200">
        <f t="shared" si="1958"/>
        <v>0</v>
      </c>
    </row>
    <row r="3216" spans="1:10" ht="15" x14ac:dyDescent="0.2">
      <c r="A3216" s="216">
        <v>51327</v>
      </c>
      <c r="B3216" s="214" t="s">
        <v>906</v>
      </c>
      <c r="C3216" s="215">
        <v>52</v>
      </c>
      <c r="D3216" s="216" t="s">
        <v>25</v>
      </c>
      <c r="E3216" s="188">
        <v>4223</v>
      </c>
      <c r="F3216" s="229" t="s">
        <v>131</v>
      </c>
      <c r="H3216" s="334">
        <v>0</v>
      </c>
      <c r="I3216" s="334">
        <v>1000000</v>
      </c>
      <c r="J3216" s="334">
        <v>0</v>
      </c>
    </row>
    <row r="3217" spans="1:10" ht="15" x14ac:dyDescent="0.2">
      <c r="A3217" s="216">
        <v>51327</v>
      </c>
      <c r="B3217" s="214" t="s">
        <v>906</v>
      </c>
      <c r="C3217" s="215">
        <v>52</v>
      </c>
      <c r="D3217" s="216" t="s">
        <v>25</v>
      </c>
      <c r="E3217" s="188">
        <v>4227</v>
      </c>
      <c r="F3217" s="229" t="s">
        <v>132</v>
      </c>
      <c r="H3217" s="334">
        <v>0</v>
      </c>
      <c r="I3217" s="334">
        <v>1000000</v>
      </c>
      <c r="J3217" s="334">
        <v>0</v>
      </c>
    </row>
    <row r="3218" spans="1:10" s="152" customFormat="1" ht="56.25" x14ac:dyDescent="0.2">
      <c r="A3218" s="391">
        <v>51327</v>
      </c>
      <c r="B3218" s="297" t="s">
        <v>908</v>
      </c>
      <c r="C3218" s="297"/>
      <c r="D3218" s="297"/>
      <c r="E3218" s="298"/>
      <c r="F3218" s="300" t="s">
        <v>907</v>
      </c>
      <c r="G3218" s="301" t="s">
        <v>819</v>
      </c>
      <c r="H3218" s="302">
        <f>H3219+H3226+H3236+H3239+H3244+H3247+H3254+H3264+H3267</f>
        <v>32120000</v>
      </c>
      <c r="I3218" s="302">
        <f t="shared" ref="I3218:J3218" si="1959">I3219+I3226+I3236+I3239+I3244+I3247+I3254+I3264+I3267</f>
        <v>10843500</v>
      </c>
      <c r="J3218" s="302">
        <f t="shared" si="1959"/>
        <v>0</v>
      </c>
    </row>
    <row r="3219" spans="1:10" x14ac:dyDescent="0.2">
      <c r="A3219" s="335">
        <v>51327</v>
      </c>
      <c r="B3219" s="333" t="s">
        <v>908</v>
      </c>
      <c r="C3219" s="286">
        <v>12</v>
      </c>
      <c r="D3219" s="333"/>
      <c r="E3219" s="287">
        <v>31</v>
      </c>
      <c r="F3219" s="288"/>
      <c r="G3219" s="288"/>
      <c r="H3219" s="318">
        <f>H3220+H3222+H3224</f>
        <v>63000</v>
      </c>
      <c r="I3219" s="318">
        <f t="shared" ref="I3219:J3219" si="1960">I3220+I3222+I3224</f>
        <v>7000</v>
      </c>
      <c r="J3219" s="318">
        <f t="shared" si="1960"/>
        <v>0</v>
      </c>
    </row>
    <row r="3220" spans="1:10" x14ac:dyDescent="0.2">
      <c r="A3220" s="325">
        <v>51327</v>
      </c>
      <c r="B3220" s="329" t="s">
        <v>908</v>
      </c>
      <c r="C3220" s="330">
        <v>12</v>
      </c>
      <c r="D3220" s="325"/>
      <c r="E3220" s="187">
        <v>311</v>
      </c>
      <c r="F3220" s="231"/>
      <c r="G3220" s="331"/>
      <c r="H3220" s="200">
        <f t="shared" ref="H3220:J3220" si="1961">H3221</f>
        <v>53000</v>
      </c>
      <c r="I3220" s="200">
        <f t="shared" si="1961"/>
        <v>5000</v>
      </c>
      <c r="J3220" s="200">
        <f t="shared" si="1961"/>
        <v>0</v>
      </c>
    </row>
    <row r="3221" spans="1:10" s="152" customFormat="1" x14ac:dyDescent="0.2">
      <c r="A3221" s="216">
        <v>51327</v>
      </c>
      <c r="B3221" s="214" t="s">
        <v>908</v>
      </c>
      <c r="C3221" s="215">
        <v>12</v>
      </c>
      <c r="D3221" s="216" t="s">
        <v>25</v>
      </c>
      <c r="E3221" s="188">
        <v>3111</v>
      </c>
      <c r="F3221" s="229" t="s">
        <v>19</v>
      </c>
      <c r="G3221" s="209"/>
      <c r="H3221" s="334">
        <v>53000</v>
      </c>
      <c r="I3221" s="334">
        <v>5000</v>
      </c>
      <c r="J3221" s="245">
        <v>0</v>
      </c>
    </row>
    <row r="3222" spans="1:10" x14ac:dyDescent="0.2">
      <c r="A3222" s="325">
        <v>51327</v>
      </c>
      <c r="B3222" s="329" t="s">
        <v>908</v>
      </c>
      <c r="C3222" s="330">
        <v>12</v>
      </c>
      <c r="D3222" s="325"/>
      <c r="E3222" s="187">
        <v>312</v>
      </c>
      <c r="F3222" s="231"/>
      <c r="G3222" s="331"/>
      <c r="H3222" s="200">
        <f>H3223</f>
        <v>1000</v>
      </c>
      <c r="I3222" s="200">
        <f t="shared" ref="I3222:J3222" si="1962">I3223</f>
        <v>1000</v>
      </c>
      <c r="J3222" s="200">
        <f t="shared" si="1962"/>
        <v>0</v>
      </c>
    </row>
    <row r="3223" spans="1:10" s="152" customFormat="1" x14ac:dyDescent="0.2">
      <c r="A3223" s="216">
        <v>51327</v>
      </c>
      <c r="B3223" s="214" t="s">
        <v>908</v>
      </c>
      <c r="C3223" s="215">
        <v>12</v>
      </c>
      <c r="D3223" s="216" t="s">
        <v>25</v>
      </c>
      <c r="E3223" s="188">
        <v>3121</v>
      </c>
      <c r="F3223" s="229" t="s">
        <v>138</v>
      </c>
      <c r="G3223" s="209"/>
      <c r="H3223" s="334">
        <v>1000</v>
      </c>
      <c r="I3223" s="334">
        <v>1000</v>
      </c>
      <c r="J3223" s="245">
        <v>0</v>
      </c>
    </row>
    <row r="3224" spans="1:10" x14ac:dyDescent="0.2">
      <c r="A3224" s="325">
        <v>51327</v>
      </c>
      <c r="B3224" s="329" t="s">
        <v>908</v>
      </c>
      <c r="C3224" s="330">
        <v>12</v>
      </c>
      <c r="D3224" s="325"/>
      <c r="E3224" s="187">
        <v>313</v>
      </c>
      <c r="F3224" s="231"/>
      <c r="G3224" s="331"/>
      <c r="H3224" s="200">
        <f>H3225</f>
        <v>9000</v>
      </c>
      <c r="I3224" s="200">
        <f t="shared" ref="I3224:J3224" si="1963">I3225</f>
        <v>1000</v>
      </c>
      <c r="J3224" s="200">
        <f t="shared" si="1963"/>
        <v>0</v>
      </c>
    </row>
    <row r="3225" spans="1:10" ht="15" x14ac:dyDescent="0.2">
      <c r="A3225" s="216">
        <v>51327</v>
      </c>
      <c r="B3225" s="214" t="s">
        <v>908</v>
      </c>
      <c r="C3225" s="215">
        <v>12</v>
      </c>
      <c r="D3225" s="216" t="s">
        <v>25</v>
      </c>
      <c r="E3225" s="188">
        <v>3132</v>
      </c>
      <c r="F3225" s="229" t="s">
        <v>280</v>
      </c>
      <c r="H3225" s="334">
        <v>9000</v>
      </c>
      <c r="I3225" s="334">
        <v>1000</v>
      </c>
      <c r="J3225" s="245">
        <v>0</v>
      </c>
    </row>
    <row r="3226" spans="1:10" s="152" customFormat="1" x14ac:dyDescent="0.2">
      <c r="A3226" s="335">
        <v>51327</v>
      </c>
      <c r="B3226" s="333" t="s">
        <v>908</v>
      </c>
      <c r="C3226" s="286">
        <v>12</v>
      </c>
      <c r="D3226" s="333"/>
      <c r="E3226" s="287">
        <v>32</v>
      </c>
      <c r="F3226" s="288"/>
      <c r="G3226" s="288"/>
      <c r="H3226" s="318">
        <f>H3227+H3229+H3234</f>
        <v>412500</v>
      </c>
      <c r="I3226" s="318">
        <f t="shared" ref="I3226:J3226" si="1964">I3227+I3229+I3234</f>
        <v>45000</v>
      </c>
      <c r="J3226" s="318">
        <f t="shared" si="1964"/>
        <v>0</v>
      </c>
    </row>
    <row r="3227" spans="1:10" x14ac:dyDescent="0.2">
      <c r="A3227" s="325">
        <v>51327</v>
      </c>
      <c r="B3227" s="329" t="s">
        <v>908</v>
      </c>
      <c r="C3227" s="330">
        <v>12</v>
      </c>
      <c r="D3227" s="325"/>
      <c r="E3227" s="187">
        <v>322</v>
      </c>
      <c r="F3227" s="231"/>
      <c r="G3227" s="331"/>
      <c r="H3227" s="200">
        <f>H3228</f>
        <v>75000</v>
      </c>
      <c r="I3227" s="200">
        <f t="shared" ref="I3227" si="1965">I3228</f>
        <v>0</v>
      </c>
      <c r="J3227" s="200">
        <f t="shared" ref="J3227" si="1966">J3228</f>
        <v>0</v>
      </c>
    </row>
    <row r="3228" spans="1:10" ht="15" x14ac:dyDescent="0.2">
      <c r="A3228" s="216">
        <v>51327</v>
      </c>
      <c r="B3228" s="214" t="s">
        <v>908</v>
      </c>
      <c r="C3228" s="215">
        <v>12</v>
      </c>
      <c r="D3228" s="216" t="s">
        <v>25</v>
      </c>
      <c r="E3228" s="188">
        <v>3223</v>
      </c>
      <c r="F3228" s="229" t="s">
        <v>115</v>
      </c>
      <c r="H3228" s="334">
        <v>75000</v>
      </c>
      <c r="I3228" s="245">
        <v>0</v>
      </c>
      <c r="J3228" s="245">
        <v>0</v>
      </c>
    </row>
    <row r="3229" spans="1:10" s="152" customFormat="1" x14ac:dyDescent="0.2">
      <c r="A3229" s="325">
        <v>51327</v>
      </c>
      <c r="B3229" s="329" t="s">
        <v>908</v>
      </c>
      <c r="C3229" s="330">
        <v>12</v>
      </c>
      <c r="D3229" s="325"/>
      <c r="E3229" s="187">
        <v>323</v>
      </c>
      <c r="F3229" s="231"/>
      <c r="G3229" s="331"/>
      <c r="H3229" s="200">
        <f>H3230+H3231+H3232+H3233</f>
        <v>330000</v>
      </c>
      <c r="I3229" s="200">
        <f t="shared" ref="I3229:J3229" si="1967">I3230+I3231+I3232+I3233</f>
        <v>45000</v>
      </c>
      <c r="J3229" s="200">
        <f t="shared" si="1967"/>
        <v>0</v>
      </c>
    </row>
    <row r="3230" spans="1:10" ht="15" x14ac:dyDescent="0.2">
      <c r="A3230" s="216">
        <v>51327</v>
      </c>
      <c r="B3230" s="214" t="s">
        <v>908</v>
      </c>
      <c r="C3230" s="215">
        <v>12</v>
      </c>
      <c r="D3230" s="216" t="s">
        <v>25</v>
      </c>
      <c r="E3230" s="188">
        <v>3233</v>
      </c>
      <c r="F3230" s="229" t="s">
        <v>119</v>
      </c>
      <c r="H3230" s="334">
        <v>45000</v>
      </c>
      <c r="I3230" s="245">
        <v>0</v>
      </c>
      <c r="J3230" s="245">
        <v>0</v>
      </c>
    </row>
    <row r="3231" spans="1:10" s="152" customFormat="1" x14ac:dyDescent="0.2">
      <c r="A3231" s="216">
        <v>51327</v>
      </c>
      <c r="B3231" s="214" t="s">
        <v>908</v>
      </c>
      <c r="C3231" s="215">
        <v>12</v>
      </c>
      <c r="D3231" s="216" t="s">
        <v>25</v>
      </c>
      <c r="E3231" s="188">
        <v>3234</v>
      </c>
      <c r="F3231" s="229" t="s">
        <v>120</v>
      </c>
      <c r="G3231" s="209"/>
      <c r="H3231" s="334">
        <v>75000</v>
      </c>
      <c r="I3231" s="245">
        <v>0</v>
      </c>
      <c r="J3231" s="245">
        <v>0</v>
      </c>
    </row>
    <row r="3232" spans="1:10" ht="15" x14ac:dyDescent="0.2">
      <c r="A3232" s="216">
        <v>51327</v>
      </c>
      <c r="B3232" s="214" t="s">
        <v>908</v>
      </c>
      <c r="C3232" s="215">
        <v>12</v>
      </c>
      <c r="D3232" s="216" t="s">
        <v>25</v>
      </c>
      <c r="E3232" s="188">
        <v>3237</v>
      </c>
      <c r="F3232" s="229" t="s">
        <v>36</v>
      </c>
      <c r="H3232" s="334">
        <v>30000</v>
      </c>
      <c r="I3232" s="245">
        <v>0</v>
      </c>
      <c r="J3232" s="245">
        <v>0</v>
      </c>
    </row>
    <row r="3233" spans="1:10" s="152" customFormat="1" x14ac:dyDescent="0.2">
      <c r="A3233" s="216">
        <v>51327</v>
      </c>
      <c r="B3233" s="214" t="s">
        <v>908</v>
      </c>
      <c r="C3233" s="215">
        <v>12</v>
      </c>
      <c r="D3233" s="216" t="s">
        <v>25</v>
      </c>
      <c r="E3233" s="188">
        <v>3239</v>
      </c>
      <c r="F3233" s="229" t="s">
        <v>778</v>
      </c>
      <c r="G3233" s="209"/>
      <c r="H3233" s="334">
        <v>180000</v>
      </c>
      <c r="I3233" s="334">
        <v>45000</v>
      </c>
      <c r="J3233" s="245">
        <v>0</v>
      </c>
    </row>
    <row r="3234" spans="1:10" x14ac:dyDescent="0.2">
      <c r="A3234" s="325">
        <v>51327</v>
      </c>
      <c r="B3234" s="329" t="s">
        <v>908</v>
      </c>
      <c r="C3234" s="330">
        <v>12</v>
      </c>
      <c r="D3234" s="325"/>
      <c r="E3234" s="187">
        <v>329</v>
      </c>
      <c r="F3234" s="231"/>
      <c r="G3234" s="331"/>
      <c r="H3234" s="200">
        <f>H3235</f>
        <v>7500</v>
      </c>
      <c r="I3234" s="200">
        <f t="shared" ref="I3234" si="1968">I3235</f>
        <v>0</v>
      </c>
      <c r="J3234" s="200">
        <f t="shared" ref="J3234" si="1969">J3235</f>
        <v>0</v>
      </c>
    </row>
    <row r="3235" spans="1:10" ht="15" x14ac:dyDescent="0.2">
      <c r="A3235" s="216">
        <v>51327</v>
      </c>
      <c r="B3235" s="214" t="s">
        <v>908</v>
      </c>
      <c r="C3235" s="215">
        <v>12</v>
      </c>
      <c r="D3235" s="216" t="s">
        <v>25</v>
      </c>
      <c r="E3235" s="188">
        <v>3293</v>
      </c>
      <c r="F3235" s="229" t="s">
        <v>124</v>
      </c>
      <c r="H3235" s="334">
        <v>7500</v>
      </c>
      <c r="I3235" s="245">
        <v>0</v>
      </c>
      <c r="J3235" s="245">
        <v>0</v>
      </c>
    </row>
    <row r="3236" spans="1:10" s="152" customFormat="1" x14ac:dyDescent="0.2">
      <c r="A3236" s="335">
        <v>51327</v>
      </c>
      <c r="B3236" s="333" t="s">
        <v>908</v>
      </c>
      <c r="C3236" s="286">
        <v>12</v>
      </c>
      <c r="D3236" s="333"/>
      <c r="E3236" s="287">
        <v>41</v>
      </c>
      <c r="F3236" s="288"/>
      <c r="G3236" s="288"/>
      <c r="H3236" s="318">
        <f>H3237</f>
        <v>10000</v>
      </c>
      <c r="I3236" s="318">
        <f t="shared" ref="I3236:I3237" si="1970">I3237</f>
        <v>0</v>
      </c>
      <c r="J3236" s="318">
        <f t="shared" ref="J3236:J3237" si="1971">J3237</f>
        <v>0</v>
      </c>
    </row>
    <row r="3237" spans="1:10" x14ac:dyDescent="0.2">
      <c r="A3237" s="325">
        <v>51327</v>
      </c>
      <c r="B3237" s="329" t="s">
        <v>908</v>
      </c>
      <c r="C3237" s="330">
        <v>12</v>
      </c>
      <c r="D3237" s="325"/>
      <c r="E3237" s="187">
        <v>412</v>
      </c>
      <c r="F3237" s="231"/>
      <c r="G3237" s="331"/>
      <c r="H3237" s="200">
        <f>H3238</f>
        <v>10000</v>
      </c>
      <c r="I3237" s="200">
        <f t="shared" si="1970"/>
        <v>0</v>
      </c>
      <c r="J3237" s="200">
        <f t="shared" si="1971"/>
        <v>0</v>
      </c>
    </row>
    <row r="3238" spans="1:10" s="152" customFormat="1" x14ac:dyDescent="0.2">
      <c r="A3238" s="216">
        <v>51327</v>
      </c>
      <c r="B3238" s="214" t="s">
        <v>908</v>
      </c>
      <c r="C3238" s="215">
        <v>12</v>
      </c>
      <c r="D3238" s="216" t="s">
        <v>25</v>
      </c>
      <c r="E3238" s="188">
        <v>4124</v>
      </c>
      <c r="F3238" s="229" t="s">
        <v>752</v>
      </c>
      <c r="G3238" s="209"/>
      <c r="H3238" s="334">
        <v>10000</v>
      </c>
      <c r="I3238" s="334">
        <v>0</v>
      </c>
      <c r="J3238" s="245">
        <v>0</v>
      </c>
    </row>
    <row r="3239" spans="1:10" x14ac:dyDescent="0.2">
      <c r="A3239" s="335">
        <v>51327</v>
      </c>
      <c r="B3239" s="333" t="s">
        <v>908</v>
      </c>
      <c r="C3239" s="286">
        <v>12</v>
      </c>
      <c r="D3239" s="333"/>
      <c r="E3239" s="287">
        <v>42</v>
      </c>
      <c r="F3239" s="288"/>
      <c r="G3239" s="288"/>
      <c r="H3239" s="318">
        <f>H3240+H3242</f>
        <v>2560000</v>
      </c>
      <c r="I3239" s="318">
        <f t="shared" ref="I3239:J3239" si="1972">I3240+I3242</f>
        <v>3000000</v>
      </c>
      <c r="J3239" s="318">
        <f t="shared" si="1972"/>
        <v>0</v>
      </c>
    </row>
    <row r="3240" spans="1:10" x14ac:dyDescent="0.2">
      <c r="A3240" s="325">
        <v>51327</v>
      </c>
      <c r="B3240" s="329" t="s">
        <v>908</v>
      </c>
      <c r="C3240" s="330">
        <v>12</v>
      </c>
      <c r="D3240" s="325"/>
      <c r="E3240" s="187">
        <v>421</v>
      </c>
      <c r="F3240" s="231"/>
      <c r="G3240" s="331"/>
      <c r="H3240" s="200">
        <f t="shared" ref="H3240:J3240" si="1973">H3241</f>
        <v>2500000</v>
      </c>
      <c r="I3240" s="200">
        <f t="shared" si="1973"/>
        <v>3000000</v>
      </c>
      <c r="J3240" s="200">
        <f t="shared" si="1973"/>
        <v>0</v>
      </c>
    </row>
    <row r="3241" spans="1:10" ht="15" x14ac:dyDescent="0.2">
      <c r="A3241" s="216">
        <v>51327</v>
      </c>
      <c r="B3241" s="214" t="s">
        <v>908</v>
      </c>
      <c r="C3241" s="215">
        <v>12</v>
      </c>
      <c r="D3241" s="216" t="s">
        <v>25</v>
      </c>
      <c r="E3241" s="188">
        <v>4214</v>
      </c>
      <c r="F3241" s="229" t="s">
        <v>154</v>
      </c>
      <c r="H3241" s="334">
        <v>2500000</v>
      </c>
      <c r="I3241" s="334">
        <v>3000000</v>
      </c>
      <c r="J3241" s="245">
        <v>0</v>
      </c>
    </row>
    <row r="3242" spans="1:10" x14ac:dyDescent="0.2">
      <c r="A3242" s="325">
        <v>51327</v>
      </c>
      <c r="B3242" s="329" t="s">
        <v>908</v>
      </c>
      <c r="C3242" s="330">
        <v>12</v>
      </c>
      <c r="D3242" s="325"/>
      <c r="E3242" s="187">
        <v>422</v>
      </c>
      <c r="F3242" s="231"/>
      <c r="G3242" s="331"/>
      <c r="H3242" s="200">
        <f t="shared" ref="H3242:J3242" si="1974">H3243</f>
        <v>60000</v>
      </c>
      <c r="I3242" s="200">
        <f t="shared" si="1974"/>
        <v>0</v>
      </c>
      <c r="J3242" s="200">
        <f t="shared" si="1974"/>
        <v>0</v>
      </c>
    </row>
    <row r="3243" spans="1:10" s="152" customFormat="1" x14ac:dyDescent="0.2">
      <c r="A3243" s="216">
        <v>51327</v>
      </c>
      <c r="B3243" s="214" t="s">
        <v>908</v>
      </c>
      <c r="C3243" s="215">
        <v>12</v>
      </c>
      <c r="D3243" s="216" t="s">
        <v>25</v>
      </c>
      <c r="E3243" s="188">
        <v>4223</v>
      </c>
      <c r="F3243" s="229" t="s">
        <v>131</v>
      </c>
      <c r="G3243" s="209"/>
      <c r="H3243" s="334">
        <v>60000</v>
      </c>
      <c r="I3243" s="245">
        <v>0</v>
      </c>
      <c r="J3243" s="245">
        <v>0</v>
      </c>
    </row>
    <row r="3244" spans="1:10" x14ac:dyDescent="0.2">
      <c r="A3244" s="335">
        <v>51327</v>
      </c>
      <c r="B3244" s="333" t="s">
        <v>908</v>
      </c>
      <c r="C3244" s="286">
        <v>51</v>
      </c>
      <c r="D3244" s="333"/>
      <c r="E3244" s="287">
        <v>42</v>
      </c>
      <c r="F3244" s="288"/>
      <c r="G3244" s="288"/>
      <c r="H3244" s="318">
        <f>H3245</f>
        <v>0</v>
      </c>
      <c r="I3244" s="318">
        <f t="shared" ref="I3244:I3245" si="1975">I3245</f>
        <v>0</v>
      </c>
      <c r="J3244" s="318">
        <f t="shared" ref="J3244:J3245" si="1976">J3245</f>
        <v>0</v>
      </c>
    </row>
    <row r="3245" spans="1:10" x14ac:dyDescent="0.2">
      <c r="A3245" s="325">
        <v>51327</v>
      </c>
      <c r="B3245" s="329" t="s">
        <v>908</v>
      </c>
      <c r="C3245" s="330">
        <v>51</v>
      </c>
      <c r="D3245" s="325"/>
      <c r="E3245" s="187">
        <v>421</v>
      </c>
      <c r="F3245" s="231"/>
      <c r="G3245" s="331"/>
      <c r="H3245" s="200">
        <f>H3246</f>
        <v>0</v>
      </c>
      <c r="I3245" s="200">
        <f t="shared" si="1975"/>
        <v>0</v>
      </c>
      <c r="J3245" s="200">
        <f t="shared" si="1976"/>
        <v>0</v>
      </c>
    </row>
    <row r="3246" spans="1:10" s="152" customFormat="1" x14ac:dyDescent="0.2">
      <c r="A3246" s="216">
        <v>51327</v>
      </c>
      <c r="B3246" s="214" t="s">
        <v>908</v>
      </c>
      <c r="C3246" s="215">
        <v>51</v>
      </c>
      <c r="D3246" s="216" t="s">
        <v>25</v>
      </c>
      <c r="E3246" s="188">
        <v>4214</v>
      </c>
      <c r="F3246" s="229" t="s">
        <v>154</v>
      </c>
      <c r="G3246" s="209"/>
      <c r="H3246" s="334">
        <v>0</v>
      </c>
      <c r="I3246" s="245">
        <v>0</v>
      </c>
      <c r="J3246" s="245">
        <v>0</v>
      </c>
    </row>
    <row r="3247" spans="1:10" x14ac:dyDescent="0.2">
      <c r="A3247" s="335">
        <v>51327</v>
      </c>
      <c r="B3247" s="333" t="s">
        <v>908</v>
      </c>
      <c r="C3247" s="286">
        <v>562</v>
      </c>
      <c r="D3247" s="333"/>
      <c r="E3247" s="287">
        <v>31</v>
      </c>
      <c r="F3247" s="288"/>
      <c r="G3247" s="288"/>
      <c r="H3247" s="318">
        <f>H3248+H3250+H3252</f>
        <v>349500</v>
      </c>
      <c r="I3247" s="318">
        <f t="shared" ref="I3247:J3247" si="1977">I3248+I3250+I3252</f>
        <v>31500</v>
      </c>
      <c r="J3247" s="318">
        <f t="shared" si="1977"/>
        <v>0</v>
      </c>
    </row>
    <row r="3248" spans="1:10" x14ac:dyDescent="0.2">
      <c r="A3248" s="325">
        <v>51327</v>
      </c>
      <c r="B3248" s="329" t="s">
        <v>908</v>
      </c>
      <c r="C3248" s="330">
        <v>562</v>
      </c>
      <c r="D3248" s="325"/>
      <c r="E3248" s="187">
        <v>311</v>
      </c>
      <c r="F3248" s="231"/>
      <c r="G3248" s="331"/>
      <c r="H3248" s="200">
        <f t="shared" ref="H3248:J3248" si="1978">H3249</f>
        <v>297500</v>
      </c>
      <c r="I3248" s="200">
        <f t="shared" si="1978"/>
        <v>25500</v>
      </c>
      <c r="J3248" s="200">
        <f t="shared" si="1978"/>
        <v>0</v>
      </c>
    </row>
    <row r="3249" spans="1:10" s="152" customFormat="1" x14ac:dyDescent="0.2">
      <c r="A3249" s="216">
        <v>51327</v>
      </c>
      <c r="B3249" s="214" t="s">
        <v>908</v>
      </c>
      <c r="C3249" s="215">
        <v>562</v>
      </c>
      <c r="D3249" s="216" t="s">
        <v>25</v>
      </c>
      <c r="E3249" s="188">
        <v>3111</v>
      </c>
      <c r="F3249" s="229" t="s">
        <v>19</v>
      </c>
      <c r="G3249" s="209"/>
      <c r="H3249" s="334">
        <v>297500</v>
      </c>
      <c r="I3249" s="334">
        <v>25500</v>
      </c>
      <c r="J3249" s="245">
        <v>0</v>
      </c>
    </row>
    <row r="3250" spans="1:10" x14ac:dyDescent="0.2">
      <c r="A3250" s="325">
        <v>51327</v>
      </c>
      <c r="B3250" s="329" t="s">
        <v>908</v>
      </c>
      <c r="C3250" s="330">
        <v>562</v>
      </c>
      <c r="D3250" s="325"/>
      <c r="E3250" s="187">
        <v>312</v>
      </c>
      <c r="F3250" s="231"/>
      <c r="G3250" s="331"/>
      <c r="H3250" s="200">
        <f>H3251</f>
        <v>2000</v>
      </c>
      <c r="I3250" s="200">
        <f t="shared" ref="I3250:J3250" si="1979">I3251</f>
        <v>1000</v>
      </c>
      <c r="J3250" s="200">
        <f t="shared" si="1979"/>
        <v>0</v>
      </c>
    </row>
    <row r="3251" spans="1:10" s="152" customFormat="1" x14ac:dyDescent="0.2">
      <c r="A3251" s="216">
        <v>51327</v>
      </c>
      <c r="B3251" s="214" t="s">
        <v>908</v>
      </c>
      <c r="C3251" s="215">
        <v>562</v>
      </c>
      <c r="D3251" s="216" t="s">
        <v>25</v>
      </c>
      <c r="E3251" s="188">
        <v>3121</v>
      </c>
      <c r="F3251" s="229" t="s">
        <v>138</v>
      </c>
      <c r="G3251" s="209"/>
      <c r="H3251" s="334">
        <v>2000</v>
      </c>
      <c r="I3251" s="334">
        <v>1000</v>
      </c>
      <c r="J3251" s="245">
        <v>0</v>
      </c>
    </row>
    <row r="3252" spans="1:10" x14ac:dyDescent="0.2">
      <c r="A3252" s="325">
        <v>51327</v>
      </c>
      <c r="B3252" s="329" t="s">
        <v>908</v>
      </c>
      <c r="C3252" s="330">
        <v>562</v>
      </c>
      <c r="D3252" s="325"/>
      <c r="E3252" s="187">
        <v>313</v>
      </c>
      <c r="F3252" s="231"/>
      <c r="G3252" s="331"/>
      <c r="H3252" s="200">
        <f>H3253</f>
        <v>50000</v>
      </c>
      <c r="I3252" s="200">
        <f t="shared" ref="I3252:J3252" si="1980">I3253</f>
        <v>5000</v>
      </c>
      <c r="J3252" s="200">
        <f t="shared" si="1980"/>
        <v>0</v>
      </c>
    </row>
    <row r="3253" spans="1:10" s="179" customFormat="1" ht="15" x14ac:dyDescent="0.2">
      <c r="A3253" s="216">
        <v>51327</v>
      </c>
      <c r="B3253" s="214" t="s">
        <v>908</v>
      </c>
      <c r="C3253" s="215">
        <v>562</v>
      </c>
      <c r="D3253" s="216" t="s">
        <v>25</v>
      </c>
      <c r="E3253" s="188">
        <v>3132</v>
      </c>
      <c r="F3253" s="229" t="s">
        <v>280</v>
      </c>
      <c r="G3253" s="209"/>
      <c r="H3253" s="334">
        <v>50000</v>
      </c>
      <c r="I3253" s="334">
        <v>5000</v>
      </c>
      <c r="J3253" s="245">
        <v>0</v>
      </c>
    </row>
    <row r="3254" spans="1:10" s="152" customFormat="1" x14ac:dyDescent="0.2">
      <c r="A3254" s="335">
        <v>51327</v>
      </c>
      <c r="B3254" s="333" t="s">
        <v>908</v>
      </c>
      <c r="C3254" s="286">
        <v>562</v>
      </c>
      <c r="D3254" s="333"/>
      <c r="E3254" s="287">
        <v>32</v>
      </c>
      <c r="F3254" s="288"/>
      <c r="G3254" s="288"/>
      <c r="H3254" s="318">
        <f>H3255+H3257+H3262</f>
        <v>2338000</v>
      </c>
      <c r="I3254" s="318">
        <f t="shared" ref="I3254:J3254" si="1981">I3255+I3257+I3262</f>
        <v>260000</v>
      </c>
      <c r="J3254" s="318">
        <f t="shared" si="1981"/>
        <v>0</v>
      </c>
    </row>
    <row r="3255" spans="1:10" x14ac:dyDescent="0.2">
      <c r="A3255" s="325">
        <v>51327</v>
      </c>
      <c r="B3255" s="329" t="s">
        <v>908</v>
      </c>
      <c r="C3255" s="330">
        <v>562</v>
      </c>
      <c r="D3255" s="325"/>
      <c r="E3255" s="187">
        <v>322</v>
      </c>
      <c r="F3255" s="231"/>
      <c r="G3255" s="331"/>
      <c r="H3255" s="200">
        <f>H3256</f>
        <v>425000</v>
      </c>
      <c r="I3255" s="200">
        <f t="shared" ref="I3255" si="1982">I3256</f>
        <v>0</v>
      </c>
      <c r="J3255" s="200">
        <f t="shared" ref="J3255" si="1983">J3256</f>
        <v>0</v>
      </c>
    </row>
    <row r="3256" spans="1:10" s="152" customFormat="1" x14ac:dyDescent="0.2">
      <c r="A3256" s="216">
        <v>51327</v>
      </c>
      <c r="B3256" s="214" t="s">
        <v>908</v>
      </c>
      <c r="C3256" s="215">
        <v>562</v>
      </c>
      <c r="D3256" s="216" t="s">
        <v>25</v>
      </c>
      <c r="E3256" s="188">
        <v>3223</v>
      </c>
      <c r="F3256" s="229" t="s">
        <v>115</v>
      </c>
      <c r="G3256" s="209"/>
      <c r="H3256" s="334">
        <v>425000</v>
      </c>
      <c r="I3256" s="245">
        <v>0</v>
      </c>
      <c r="J3256" s="245">
        <v>0</v>
      </c>
    </row>
    <row r="3257" spans="1:10" x14ac:dyDescent="0.2">
      <c r="A3257" s="325">
        <v>51327</v>
      </c>
      <c r="B3257" s="329" t="s">
        <v>908</v>
      </c>
      <c r="C3257" s="330">
        <v>562</v>
      </c>
      <c r="D3257" s="325"/>
      <c r="E3257" s="187">
        <v>323</v>
      </c>
      <c r="F3257" s="231"/>
      <c r="G3257" s="331"/>
      <c r="H3257" s="200">
        <f>H3258+H3259+H3260+H3261</f>
        <v>1870000</v>
      </c>
      <c r="I3257" s="200">
        <f t="shared" ref="I3257:J3257" si="1984">I3258+I3259+I3260+I3261</f>
        <v>260000</v>
      </c>
      <c r="J3257" s="200">
        <f t="shared" si="1984"/>
        <v>0</v>
      </c>
    </row>
    <row r="3258" spans="1:10" ht="15" x14ac:dyDescent="0.2">
      <c r="A3258" s="216">
        <v>51327</v>
      </c>
      <c r="B3258" s="214" t="s">
        <v>908</v>
      </c>
      <c r="C3258" s="215">
        <v>562</v>
      </c>
      <c r="D3258" s="216" t="s">
        <v>25</v>
      </c>
      <c r="E3258" s="188">
        <v>3233</v>
      </c>
      <c r="F3258" s="229" t="s">
        <v>119</v>
      </c>
      <c r="H3258" s="334">
        <v>255000</v>
      </c>
      <c r="I3258" s="245">
        <v>0</v>
      </c>
      <c r="J3258" s="245">
        <v>0</v>
      </c>
    </row>
    <row r="3259" spans="1:10" s="152" customFormat="1" x14ac:dyDescent="0.2">
      <c r="A3259" s="216">
        <v>51327</v>
      </c>
      <c r="B3259" s="214" t="s">
        <v>908</v>
      </c>
      <c r="C3259" s="215">
        <v>562</v>
      </c>
      <c r="D3259" s="216" t="s">
        <v>25</v>
      </c>
      <c r="E3259" s="188">
        <v>3234</v>
      </c>
      <c r="F3259" s="229" t="s">
        <v>120</v>
      </c>
      <c r="G3259" s="209"/>
      <c r="H3259" s="334">
        <v>425000</v>
      </c>
      <c r="I3259" s="245">
        <v>0</v>
      </c>
      <c r="J3259" s="245">
        <v>0</v>
      </c>
    </row>
    <row r="3260" spans="1:10" ht="15" x14ac:dyDescent="0.2">
      <c r="A3260" s="216">
        <v>51327</v>
      </c>
      <c r="B3260" s="214" t="s">
        <v>908</v>
      </c>
      <c r="C3260" s="215">
        <v>562</v>
      </c>
      <c r="D3260" s="216" t="s">
        <v>25</v>
      </c>
      <c r="E3260" s="188">
        <v>3237</v>
      </c>
      <c r="F3260" s="229" t="s">
        <v>36</v>
      </c>
      <c r="H3260" s="334">
        <v>170000</v>
      </c>
      <c r="I3260" s="245">
        <v>0</v>
      </c>
      <c r="J3260" s="245">
        <v>0</v>
      </c>
    </row>
    <row r="3261" spans="1:10" ht="15" x14ac:dyDescent="0.2">
      <c r="A3261" s="216">
        <v>51327</v>
      </c>
      <c r="B3261" s="214" t="s">
        <v>908</v>
      </c>
      <c r="C3261" s="215">
        <v>562</v>
      </c>
      <c r="D3261" s="216" t="s">
        <v>25</v>
      </c>
      <c r="E3261" s="188">
        <v>3239</v>
      </c>
      <c r="F3261" s="229" t="s">
        <v>778</v>
      </c>
      <c r="H3261" s="334">
        <v>1020000</v>
      </c>
      <c r="I3261" s="334">
        <v>260000</v>
      </c>
      <c r="J3261" s="245">
        <v>0</v>
      </c>
    </row>
    <row r="3262" spans="1:10" x14ac:dyDescent="0.2">
      <c r="A3262" s="325">
        <v>51327</v>
      </c>
      <c r="B3262" s="329" t="s">
        <v>908</v>
      </c>
      <c r="C3262" s="330">
        <v>562</v>
      </c>
      <c r="D3262" s="325"/>
      <c r="E3262" s="187">
        <v>329</v>
      </c>
      <c r="F3262" s="231"/>
      <c r="G3262" s="331"/>
      <c r="H3262" s="200">
        <f>H3263</f>
        <v>43000</v>
      </c>
      <c r="I3262" s="200">
        <f t="shared" ref="I3262" si="1985">I3263</f>
        <v>0</v>
      </c>
      <c r="J3262" s="200">
        <f t="shared" ref="J3262" si="1986">J3263</f>
        <v>0</v>
      </c>
    </row>
    <row r="3263" spans="1:10" s="152" customFormat="1" x14ac:dyDescent="0.2">
      <c r="A3263" s="216">
        <v>51327</v>
      </c>
      <c r="B3263" s="214" t="s">
        <v>908</v>
      </c>
      <c r="C3263" s="215">
        <v>562</v>
      </c>
      <c r="D3263" s="216" t="s">
        <v>25</v>
      </c>
      <c r="E3263" s="188">
        <v>3293</v>
      </c>
      <c r="F3263" s="229" t="s">
        <v>124</v>
      </c>
      <c r="G3263" s="209"/>
      <c r="H3263" s="334">
        <v>43000</v>
      </c>
      <c r="I3263" s="245">
        <v>0</v>
      </c>
      <c r="J3263" s="245">
        <v>0</v>
      </c>
    </row>
    <row r="3264" spans="1:10" x14ac:dyDescent="0.2">
      <c r="A3264" s="335">
        <v>51327</v>
      </c>
      <c r="B3264" s="333" t="s">
        <v>908</v>
      </c>
      <c r="C3264" s="286">
        <v>562</v>
      </c>
      <c r="D3264" s="333"/>
      <c r="E3264" s="287">
        <v>41</v>
      </c>
      <c r="F3264" s="288"/>
      <c r="G3264" s="288"/>
      <c r="H3264" s="318">
        <f>H3265</f>
        <v>67000</v>
      </c>
      <c r="I3264" s="318">
        <f t="shared" ref="I3264:I3265" si="1987">I3265</f>
        <v>0</v>
      </c>
      <c r="J3264" s="318">
        <f t="shared" ref="J3264:J3265" si="1988">J3265</f>
        <v>0</v>
      </c>
    </row>
    <row r="3265" spans="1:10" s="152" customFormat="1" x14ac:dyDescent="0.2">
      <c r="A3265" s="325">
        <v>51327</v>
      </c>
      <c r="B3265" s="329" t="s">
        <v>908</v>
      </c>
      <c r="C3265" s="330">
        <v>562</v>
      </c>
      <c r="D3265" s="325"/>
      <c r="E3265" s="187">
        <v>412</v>
      </c>
      <c r="F3265" s="231"/>
      <c r="G3265" s="331"/>
      <c r="H3265" s="200">
        <f>H3266</f>
        <v>67000</v>
      </c>
      <c r="I3265" s="200">
        <f t="shared" si="1987"/>
        <v>0</v>
      </c>
      <c r="J3265" s="200">
        <f t="shared" si="1988"/>
        <v>0</v>
      </c>
    </row>
    <row r="3266" spans="1:10" ht="15" x14ac:dyDescent="0.2">
      <c r="A3266" s="216">
        <v>51327</v>
      </c>
      <c r="B3266" s="214" t="s">
        <v>908</v>
      </c>
      <c r="C3266" s="215">
        <v>562</v>
      </c>
      <c r="D3266" s="216" t="s">
        <v>25</v>
      </c>
      <c r="E3266" s="188">
        <v>4124</v>
      </c>
      <c r="F3266" s="229" t="s">
        <v>752</v>
      </c>
      <c r="H3266" s="334">
        <v>67000</v>
      </c>
      <c r="I3266" s="245">
        <v>0</v>
      </c>
      <c r="J3266" s="245">
        <v>0</v>
      </c>
    </row>
    <row r="3267" spans="1:10" x14ac:dyDescent="0.2">
      <c r="A3267" s="335">
        <v>51327</v>
      </c>
      <c r="B3267" s="333" t="s">
        <v>908</v>
      </c>
      <c r="C3267" s="286">
        <v>562</v>
      </c>
      <c r="D3267" s="333"/>
      <c r="E3267" s="287">
        <v>42</v>
      </c>
      <c r="F3267" s="288"/>
      <c r="G3267" s="288"/>
      <c r="H3267" s="318">
        <f>H3268+H3270</f>
        <v>26320000</v>
      </c>
      <c r="I3267" s="318">
        <f t="shared" ref="I3267:J3267" si="1989">I3268+I3270</f>
        <v>7500000</v>
      </c>
      <c r="J3267" s="318">
        <f t="shared" si="1989"/>
        <v>0</v>
      </c>
    </row>
    <row r="3268" spans="1:10" s="152" customFormat="1" x14ac:dyDescent="0.2">
      <c r="A3268" s="325">
        <v>51327</v>
      </c>
      <c r="B3268" s="329" t="s">
        <v>908</v>
      </c>
      <c r="C3268" s="330">
        <v>562</v>
      </c>
      <c r="D3268" s="325"/>
      <c r="E3268" s="187">
        <v>421</v>
      </c>
      <c r="F3268" s="231"/>
      <c r="G3268" s="331"/>
      <c r="H3268" s="200">
        <f t="shared" ref="H3268:J3268" si="1990">H3269</f>
        <v>26000000</v>
      </c>
      <c r="I3268" s="200">
        <f t="shared" si="1990"/>
        <v>7500000</v>
      </c>
      <c r="J3268" s="200">
        <f t="shared" si="1990"/>
        <v>0</v>
      </c>
    </row>
    <row r="3269" spans="1:10" ht="15" x14ac:dyDescent="0.2">
      <c r="A3269" s="216">
        <v>51327</v>
      </c>
      <c r="B3269" s="214" t="s">
        <v>908</v>
      </c>
      <c r="C3269" s="215">
        <v>562</v>
      </c>
      <c r="D3269" s="216" t="s">
        <v>25</v>
      </c>
      <c r="E3269" s="188">
        <v>4214</v>
      </c>
      <c r="F3269" s="229" t="s">
        <v>154</v>
      </c>
      <c r="H3269" s="334">
        <v>26000000</v>
      </c>
      <c r="I3269" s="334">
        <v>7500000</v>
      </c>
      <c r="J3269" s="245">
        <v>0</v>
      </c>
    </row>
    <row r="3270" spans="1:10" x14ac:dyDescent="0.2">
      <c r="A3270" s="325">
        <v>51327</v>
      </c>
      <c r="B3270" s="329" t="s">
        <v>908</v>
      </c>
      <c r="C3270" s="330">
        <v>562</v>
      </c>
      <c r="D3270" s="325"/>
      <c r="E3270" s="187">
        <v>422</v>
      </c>
      <c r="F3270" s="231"/>
      <c r="G3270" s="331"/>
      <c r="H3270" s="200">
        <f t="shared" ref="H3270:J3270" si="1991">H3271</f>
        <v>320000</v>
      </c>
      <c r="I3270" s="200">
        <f t="shared" si="1991"/>
        <v>0</v>
      </c>
      <c r="J3270" s="200">
        <f t="shared" si="1991"/>
        <v>0</v>
      </c>
    </row>
    <row r="3271" spans="1:10" ht="15" x14ac:dyDescent="0.2">
      <c r="A3271" s="216">
        <v>51327</v>
      </c>
      <c r="B3271" s="214" t="s">
        <v>908</v>
      </c>
      <c r="C3271" s="215">
        <v>562</v>
      </c>
      <c r="D3271" s="216" t="s">
        <v>25</v>
      </c>
      <c r="E3271" s="188">
        <v>4223</v>
      </c>
      <c r="F3271" s="229" t="s">
        <v>131</v>
      </c>
      <c r="H3271" s="334">
        <v>320000</v>
      </c>
      <c r="I3271" s="245">
        <v>0</v>
      </c>
      <c r="J3271" s="245">
        <v>0</v>
      </c>
    </row>
    <row r="3272" spans="1:10" x14ac:dyDescent="0.2">
      <c r="A3272" s="402">
        <v>51298</v>
      </c>
      <c r="B3272" s="440" t="s">
        <v>757</v>
      </c>
      <c r="C3272" s="441"/>
      <c r="D3272" s="441"/>
      <c r="E3272" s="442"/>
      <c r="F3272" s="234" t="s">
        <v>744</v>
      </c>
      <c r="G3272" s="180"/>
      <c r="H3272" s="151">
        <f>H3273+H3329+H3355+H3367+H3402+H3433+H3479+H3496</f>
        <v>93088000</v>
      </c>
      <c r="I3272" s="151">
        <f>I3273+I3329+I3355+I3367+I3402+I3433+I3479+I3496</f>
        <v>36000000</v>
      </c>
      <c r="J3272" s="151">
        <f>J3273+J3329+J3355+J3367+J3402+J3433+J3479+J3496</f>
        <v>45862440</v>
      </c>
    </row>
    <row r="3273" spans="1:10" s="152" customFormat="1" ht="67.5" x14ac:dyDescent="0.2">
      <c r="A3273" s="391">
        <v>51298</v>
      </c>
      <c r="B3273" s="297" t="s">
        <v>839</v>
      </c>
      <c r="C3273" s="297"/>
      <c r="D3273" s="297"/>
      <c r="E3273" s="298"/>
      <c r="F3273" s="300" t="s">
        <v>85</v>
      </c>
      <c r="G3273" s="301" t="s">
        <v>690</v>
      </c>
      <c r="H3273" s="302">
        <f>H3274+H3277+H3286+H3318+H3324</f>
        <v>16769000</v>
      </c>
      <c r="I3273" s="302">
        <f t="shared" ref="I3273:J3273" si="1992">I3274+I3277+I3286+I3318+I3324</f>
        <v>17095000</v>
      </c>
      <c r="J3273" s="302">
        <f t="shared" si="1992"/>
        <v>17392440</v>
      </c>
    </row>
    <row r="3274" spans="1:10" x14ac:dyDescent="0.2">
      <c r="A3274" s="335">
        <v>51298</v>
      </c>
      <c r="B3274" s="333" t="s">
        <v>839</v>
      </c>
      <c r="C3274" s="286">
        <v>31</v>
      </c>
      <c r="D3274" s="333"/>
      <c r="E3274" s="287">
        <v>32</v>
      </c>
      <c r="F3274" s="288"/>
      <c r="G3274" s="288"/>
      <c r="H3274" s="318">
        <f t="shared" ref="H3274:J3275" si="1993">H3275</f>
        <v>1600000</v>
      </c>
      <c r="I3274" s="318">
        <f t="shared" si="1993"/>
        <v>1600000</v>
      </c>
      <c r="J3274" s="318">
        <f t="shared" si="1993"/>
        <v>1600000</v>
      </c>
    </row>
    <row r="3275" spans="1:10" x14ac:dyDescent="0.2">
      <c r="A3275" s="325">
        <v>51298</v>
      </c>
      <c r="B3275" s="329" t="s">
        <v>839</v>
      </c>
      <c r="C3275" s="330">
        <v>31</v>
      </c>
      <c r="D3275" s="325"/>
      <c r="E3275" s="187">
        <v>323</v>
      </c>
      <c r="F3275" s="231"/>
      <c r="G3275" s="331"/>
      <c r="H3275" s="200">
        <f t="shared" si="1993"/>
        <v>1600000</v>
      </c>
      <c r="I3275" s="200">
        <f t="shared" si="1993"/>
        <v>1600000</v>
      </c>
      <c r="J3275" s="200">
        <f t="shared" si="1993"/>
        <v>1600000</v>
      </c>
    </row>
    <row r="3276" spans="1:10" ht="15" x14ac:dyDescent="0.2">
      <c r="A3276" s="216">
        <v>51298</v>
      </c>
      <c r="B3276" s="214" t="s">
        <v>839</v>
      </c>
      <c r="C3276" s="215">
        <v>31</v>
      </c>
      <c r="D3276" s="216" t="s">
        <v>25</v>
      </c>
      <c r="E3276" s="188">
        <v>3234</v>
      </c>
      <c r="F3276" s="229" t="s">
        <v>120</v>
      </c>
      <c r="H3276" s="334">
        <v>1600000</v>
      </c>
      <c r="I3276" s="334">
        <v>1600000</v>
      </c>
      <c r="J3276" s="334">
        <v>1600000</v>
      </c>
    </row>
    <row r="3277" spans="1:10" x14ac:dyDescent="0.2">
      <c r="A3277" s="335">
        <v>51298</v>
      </c>
      <c r="B3277" s="333" t="s">
        <v>839</v>
      </c>
      <c r="C3277" s="286">
        <v>43</v>
      </c>
      <c r="D3277" s="333"/>
      <c r="E3277" s="287">
        <v>31</v>
      </c>
      <c r="F3277" s="288"/>
      <c r="G3277" s="288"/>
      <c r="H3277" s="318">
        <f>H3278+H3282+H3284</f>
        <v>6455000</v>
      </c>
      <c r="I3277" s="318">
        <f t="shared" ref="I3277:J3277" si="1994">I3278+I3282+I3284</f>
        <v>6671000</v>
      </c>
      <c r="J3277" s="318">
        <f t="shared" si="1994"/>
        <v>6926840</v>
      </c>
    </row>
    <row r="3278" spans="1:10" x14ac:dyDescent="0.2">
      <c r="A3278" s="325">
        <v>51298</v>
      </c>
      <c r="B3278" s="329" t="s">
        <v>839</v>
      </c>
      <c r="C3278" s="330">
        <v>43</v>
      </c>
      <c r="D3278" s="325"/>
      <c r="E3278" s="187">
        <v>311</v>
      </c>
      <c r="F3278" s="231"/>
      <c r="G3278" s="331"/>
      <c r="H3278" s="200">
        <f>H3279+H3280+H3281</f>
        <v>5280000</v>
      </c>
      <c r="I3278" s="200">
        <f t="shared" ref="I3278:J3278" si="1995">I3279+I3280+I3281</f>
        <v>5460000</v>
      </c>
      <c r="J3278" s="200">
        <f t="shared" si="1995"/>
        <v>5678400</v>
      </c>
    </row>
    <row r="3279" spans="1:10" s="152" customFormat="1" x14ac:dyDescent="0.2">
      <c r="A3279" s="216">
        <v>51298</v>
      </c>
      <c r="B3279" s="214" t="s">
        <v>839</v>
      </c>
      <c r="C3279" s="215">
        <v>43</v>
      </c>
      <c r="D3279" s="216" t="s">
        <v>25</v>
      </c>
      <c r="E3279" s="188">
        <v>3111</v>
      </c>
      <c r="F3279" s="229" t="s">
        <v>19</v>
      </c>
      <c r="G3279" s="209"/>
      <c r="H3279" s="334">
        <v>5250000</v>
      </c>
      <c r="I3279" s="334">
        <v>5460000</v>
      </c>
      <c r="J3279" s="334">
        <v>5678400</v>
      </c>
    </row>
    <row r="3280" spans="1:10" ht="15" x14ac:dyDescent="0.2">
      <c r="A3280" s="216">
        <v>51298</v>
      </c>
      <c r="B3280" s="214" t="s">
        <v>839</v>
      </c>
      <c r="C3280" s="215">
        <v>43</v>
      </c>
      <c r="D3280" s="216" t="s">
        <v>25</v>
      </c>
      <c r="E3280" s="188">
        <v>3112</v>
      </c>
      <c r="F3280" s="229" t="s">
        <v>640</v>
      </c>
      <c r="H3280" s="334">
        <v>15000</v>
      </c>
      <c r="I3280" s="334">
        <v>0</v>
      </c>
      <c r="J3280" s="334">
        <v>0</v>
      </c>
    </row>
    <row r="3281" spans="1:10" ht="15" x14ac:dyDescent="0.2">
      <c r="A3281" s="216">
        <v>51298</v>
      </c>
      <c r="B3281" s="214" t="s">
        <v>839</v>
      </c>
      <c r="C3281" s="215">
        <v>43</v>
      </c>
      <c r="D3281" s="216" t="s">
        <v>25</v>
      </c>
      <c r="E3281" s="188">
        <v>3113</v>
      </c>
      <c r="F3281" s="229" t="s">
        <v>20</v>
      </c>
      <c r="H3281" s="334">
        <v>15000</v>
      </c>
      <c r="I3281" s="334">
        <v>0</v>
      </c>
      <c r="J3281" s="334">
        <v>0</v>
      </c>
    </row>
    <row r="3282" spans="1:10" x14ac:dyDescent="0.2">
      <c r="A3282" s="325">
        <v>51298</v>
      </c>
      <c r="B3282" s="329" t="s">
        <v>839</v>
      </c>
      <c r="C3282" s="330">
        <v>43</v>
      </c>
      <c r="D3282" s="325"/>
      <c r="E3282" s="187">
        <v>312</v>
      </c>
      <c r="F3282" s="231"/>
      <c r="G3282" s="331"/>
      <c r="H3282" s="200">
        <f t="shared" ref="H3282:J3284" si="1996">H3283</f>
        <v>275000</v>
      </c>
      <c r="I3282" s="200">
        <f t="shared" si="1996"/>
        <v>275000</v>
      </c>
      <c r="J3282" s="200">
        <f t="shared" si="1996"/>
        <v>275000</v>
      </c>
    </row>
    <row r="3283" spans="1:10" ht="15" x14ac:dyDescent="0.2">
      <c r="A3283" s="216">
        <v>51298</v>
      </c>
      <c r="B3283" s="214" t="s">
        <v>839</v>
      </c>
      <c r="C3283" s="215">
        <v>43</v>
      </c>
      <c r="D3283" s="216" t="s">
        <v>25</v>
      </c>
      <c r="E3283" s="188">
        <v>3121</v>
      </c>
      <c r="F3283" s="229" t="s">
        <v>138</v>
      </c>
      <c r="H3283" s="334">
        <v>275000</v>
      </c>
      <c r="I3283" s="334">
        <v>275000</v>
      </c>
      <c r="J3283" s="334">
        <v>275000</v>
      </c>
    </row>
    <row r="3284" spans="1:10" x14ac:dyDescent="0.2">
      <c r="A3284" s="325">
        <v>51298</v>
      </c>
      <c r="B3284" s="329" t="s">
        <v>839</v>
      </c>
      <c r="C3284" s="330">
        <v>43</v>
      </c>
      <c r="D3284" s="325"/>
      <c r="E3284" s="187">
        <v>313</v>
      </c>
      <c r="F3284" s="231"/>
      <c r="G3284" s="331"/>
      <c r="H3284" s="200">
        <f t="shared" si="1996"/>
        <v>900000</v>
      </c>
      <c r="I3284" s="200">
        <f t="shared" si="1996"/>
        <v>936000</v>
      </c>
      <c r="J3284" s="200">
        <f t="shared" si="1996"/>
        <v>973440</v>
      </c>
    </row>
    <row r="3285" spans="1:10" ht="15" x14ac:dyDescent="0.2">
      <c r="A3285" s="216">
        <v>51298</v>
      </c>
      <c r="B3285" s="214" t="s">
        <v>839</v>
      </c>
      <c r="C3285" s="215">
        <v>43</v>
      </c>
      <c r="D3285" s="216" t="s">
        <v>25</v>
      </c>
      <c r="E3285" s="188">
        <v>3132</v>
      </c>
      <c r="F3285" s="229" t="s">
        <v>280</v>
      </c>
      <c r="H3285" s="334">
        <v>900000</v>
      </c>
      <c r="I3285" s="334">
        <v>936000</v>
      </c>
      <c r="J3285" s="334">
        <v>973440</v>
      </c>
    </row>
    <row r="3286" spans="1:10" x14ac:dyDescent="0.2">
      <c r="A3286" s="335">
        <v>51298</v>
      </c>
      <c r="B3286" s="333" t="s">
        <v>839</v>
      </c>
      <c r="C3286" s="286">
        <v>43</v>
      </c>
      <c r="D3286" s="333"/>
      <c r="E3286" s="287">
        <v>32</v>
      </c>
      <c r="F3286" s="288"/>
      <c r="G3286" s="288"/>
      <c r="H3286" s="318">
        <f>H3287+H3292+H3298+H3308+H3310</f>
        <v>8428000</v>
      </c>
      <c r="I3286" s="318">
        <f t="shared" ref="I3286:J3286" si="1997">I3287+I3292+I3298+I3308+I3310</f>
        <v>8538000</v>
      </c>
      <c r="J3286" s="318">
        <f t="shared" si="1997"/>
        <v>8579600</v>
      </c>
    </row>
    <row r="3287" spans="1:10" x14ac:dyDescent="0.2">
      <c r="A3287" s="325">
        <v>51298</v>
      </c>
      <c r="B3287" s="329" t="s">
        <v>839</v>
      </c>
      <c r="C3287" s="330">
        <v>43</v>
      </c>
      <c r="D3287" s="325"/>
      <c r="E3287" s="187">
        <v>321</v>
      </c>
      <c r="F3287" s="231"/>
      <c r="G3287" s="331"/>
      <c r="H3287" s="200">
        <f>H3288+H3289+H3290+H3291</f>
        <v>305000</v>
      </c>
      <c r="I3287" s="200">
        <f t="shared" ref="I3287:J3287" si="1998">I3288+I3289+I3290+I3291</f>
        <v>305000</v>
      </c>
      <c r="J3287" s="200">
        <f t="shared" si="1998"/>
        <v>305000</v>
      </c>
    </row>
    <row r="3288" spans="1:10" ht="15" x14ac:dyDescent="0.2">
      <c r="A3288" s="216">
        <v>51298</v>
      </c>
      <c r="B3288" s="214" t="s">
        <v>839</v>
      </c>
      <c r="C3288" s="215">
        <v>43</v>
      </c>
      <c r="D3288" s="216" t="s">
        <v>25</v>
      </c>
      <c r="E3288" s="188">
        <v>3211</v>
      </c>
      <c r="F3288" s="229" t="s">
        <v>110</v>
      </c>
      <c r="H3288" s="334">
        <v>100000</v>
      </c>
      <c r="I3288" s="334">
        <v>100000</v>
      </c>
      <c r="J3288" s="334">
        <v>100000</v>
      </c>
    </row>
    <row r="3289" spans="1:10" s="152" customFormat="1" ht="30" x14ac:dyDescent="0.2">
      <c r="A3289" s="216">
        <v>51298</v>
      </c>
      <c r="B3289" s="214" t="s">
        <v>839</v>
      </c>
      <c r="C3289" s="215">
        <v>43</v>
      </c>
      <c r="D3289" s="216" t="s">
        <v>25</v>
      </c>
      <c r="E3289" s="188">
        <v>3212</v>
      </c>
      <c r="F3289" s="229" t="s">
        <v>111</v>
      </c>
      <c r="G3289" s="209"/>
      <c r="H3289" s="334">
        <v>160000</v>
      </c>
      <c r="I3289" s="334">
        <v>160000</v>
      </c>
      <c r="J3289" s="334">
        <v>160000</v>
      </c>
    </row>
    <row r="3290" spans="1:10" ht="15" x14ac:dyDescent="0.2">
      <c r="A3290" s="216">
        <v>51298</v>
      </c>
      <c r="B3290" s="214" t="s">
        <v>839</v>
      </c>
      <c r="C3290" s="215">
        <v>43</v>
      </c>
      <c r="D3290" s="216" t="s">
        <v>25</v>
      </c>
      <c r="E3290" s="188">
        <v>3213</v>
      </c>
      <c r="F3290" s="229" t="s">
        <v>112</v>
      </c>
      <c r="H3290" s="334">
        <v>30000</v>
      </c>
      <c r="I3290" s="334">
        <v>30000</v>
      </c>
      <c r="J3290" s="334">
        <v>30000</v>
      </c>
    </row>
    <row r="3291" spans="1:10" s="152" customFormat="1" x14ac:dyDescent="0.2">
      <c r="A3291" s="216">
        <v>51298</v>
      </c>
      <c r="B3291" s="214" t="s">
        <v>839</v>
      </c>
      <c r="C3291" s="215">
        <v>43</v>
      </c>
      <c r="D3291" s="216" t="s">
        <v>25</v>
      </c>
      <c r="E3291" s="188">
        <v>3214</v>
      </c>
      <c r="F3291" s="229" t="s">
        <v>234</v>
      </c>
      <c r="G3291" s="209"/>
      <c r="H3291" s="334">
        <v>15000</v>
      </c>
      <c r="I3291" s="334">
        <v>15000</v>
      </c>
      <c r="J3291" s="334">
        <v>15000</v>
      </c>
    </row>
    <row r="3292" spans="1:10" x14ac:dyDescent="0.2">
      <c r="A3292" s="325">
        <v>51298</v>
      </c>
      <c r="B3292" s="329" t="s">
        <v>839</v>
      </c>
      <c r="C3292" s="330">
        <v>43</v>
      </c>
      <c r="D3292" s="325"/>
      <c r="E3292" s="187">
        <v>322</v>
      </c>
      <c r="F3292" s="231"/>
      <c r="G3292" s="331"/>
      <c r="H3292" s="200">
        <f>H3293+H3294+H3295+H3296+H3297</f>
        <v>995000</v>
      </c>
      <c r="I3292" s="200">
        <f t="shared" ref="I3292:J3292" si="1999">I3293+I3294+I3295+I3296+I3297</f>
        <v>995000</v>
      </c>
      <c r="J3292" s="200">
        <f t="shared" si="1999"/>
        <v>995000</v>
      </c>
    </row>
    <row r="3293" spans="1:10" ht="15" x14ac:dyDescent="0.2">
      <c r="A3293" s="216">
        <v>51298</v>
      </c>
      <c r="B3293" s="214" t="s">
        <v>839</v>
      </c>
      <c r="C3293" s="215">
        <v>43</v>
      </c>
      <c r="D3293" s="216" t="s">
        <v>25</v>
      </c>
      <c r="E3293" s="188">
        <v>3221</v>
      </c>
      <c r="F3293" s="229" t="s">
        <v>146</v>
      </c>
      <c r="H3293" s="334">
        <v>180000</v>
      </c>
      <c r="I3293" s="334">
        <v>180000</v>
      </c>
      <c r="J3293" s="334">
        <v>180000</v>
      </c>
    </row>
    <row r="3294" spans="1:10" ht="15" x14ac:dyDescent="0.2">
      <c r="A3294" s="216">
        <v>51298</v>
      </c>
      <c r="B3294" s="214" t="s">
        <v>839</v>
      </c>
      <c r="C3294" s="215">
        <v>43</v>
      </c>
      <c r="D3294" s="216" t="s">
        <v>25</v>
      </c>
      <c r="E3294" s="188">
        <v>3223</v>
      </c>
      <c r="F3294" s="229" t="s">
        <v>115</v>
      </c>
      <c r="H3294" s="334">
        <v>600000</v>
      </c>
      <c r="I3294" s="334">
        <v>600000</v>
      </c>
      <c r="J3294" s="334">
        <v>600000</v>
      </c>
    </row>
    <row r="3295" spans="1:10" ht="30" x14ac:dyDescent="0.2">
      <c r="A3295" s="216">
        <v>51298</v>
      </c>
      <c r="B3295" s="214" t="s">
        <v>839</v>
      </c>
      <c r="C3295" s="215">
        <v>43</v>
      </c>
      <c r="D3295" s="216" t="s">
        <v>25</v>
      </c>
      <c r="E3295" s="188">
        <v>3224</v>
      </c>
      <c r="F3295" s="229" t="s">
        <v>144</v>
      </c>
      <c r="H3295" s="334">
        <v>15000</v>
      </c>
      <c r="I3295" s="334">
        <v>15000</v>
      </c>
      <c r="J3295" s="334">
        <v>15000</v>
      </c>
    </row>
    <row r="3296" spans="1:10" ht="15" x14ac:dyDescent="0.2">
      <c r="A3296" s="216">
        <v>51298</v>
      </c>
      <c r="B3296" s="214" t="s">
        <v>839</v>
      </c>
      <c r="C3296" s="215">
        <v>43</v>
      </c>
      <c r="D3296" s="216" t="s">
        <v>25</v>
      </c>
      <c r="E3296" s="188">
        <v>3225</v>
      </c>
      <c r="F3296" s="229" t="s">
        <v>151</v>
      </c>
      <c r="H3296" s="334">
        <v>100000</v>
      </c>
      <c r="I3296" s="334">
        <v>100000</v>
      </c>
      <c r="J3296" s="334">
        <v>100000</v>
      </c>
    </row>
    <row r="3297" spans="1:10" ht="15" x14ac:dyDescent="0.2">
      <c r="A3297" s="216">
        <v>51298</v>
      </c>
      <c r="B3297" s="214" t="s">
        <v>839</v>
      </c>
      <c r="C3297" s="215">
        <v>43</v>
      </c>
      <c r="D3297" s="216" t="s">
        <v>25</v>
      </c>
      <c r="E3297" s="188">
        <v>3227</v>
      </c>
      <c r="F3297" s="229" t="s">
        <v>235</v>
      </c>
      <c r="H3297" s="334">
        <v>100000</v>
      </c>
      <c r="I3297" s="334">
        <v>100000</v>
      </c>
      <c r="J3297" s="334">
        <v>100000</v>
      </c>
    </row>
    <row r="3298" spans="1:10" x14ac:dyDescent="0.2">
      <c r="A3298" s="325">
        <v>51298</v>
      </c>
      <c r="B3298" s="329" t="s">
        <v>839</v>
      </c>
      <c r="C3298" s="330">
        <v>43</v>
      </c>
      <c r="D3298" s="325"/>
      <c r="E3298" s="187">
        <v>323</v>
      </c>
      <c r="F3298" s="231"/>
      <c r="G3298" s="331"/>
      <c r="H3298" s="200">
        <f>H3299+H3300+H3301+H3302+H3303+H3304+H3305+H3306+H3307</f>
        <v>6312000</v>
      </c>
      <c r="I3298" s="200">
        <f t="shared" ref="I3298:J3298" si="2000">I3299+I3300+I3301+I3302+I3303+I3304+I3305+I3306+I3307</f>
        <v>6402000</v>
      </c>
      <c r="J3298" s="200">
        <f t="shared" si="2000"/>
        <v>6443600</v>
      </c>
    </row>
    <row r="3299" spans="1:10" ht="15" x14ac:dyDescent="0.2">
      <c r="A3299" s="216">
        <v>51298</v>
      </c>
      <c r="B3299" s="214" t="s">
        <v>839</v>
      </c>
      <c r="C3299" s="215">
        <v>43</v>
      </c>
      <c r="D3299" s="216" t="s">
        <v>25</v>
      </c>
      <c r="E3299" s="188">
        <v>3231</v>
      </c>
      <c r="F3299" s="229" t="s">
        <v>117</v>
      </c>
      <c r="H3299" s="334">
        <v>250000</v>
      </c>
      <c r="I3299" s="334">
        <v>250000</v>
      </c>
      <c r="J3299" s="334">
        <v>250000</v>
      </c>
    </row>
    <row r="3300" spans="1:10" s="152" customFormat="1" x14ac:dyDescent="0.2">
      <c r="A3300" s="216">
        <v>51298</v>
      </c>
      <c r="B3300" s="214" t="s">
        <v>839</v>
      </c>
      <c r="C3300" s="215">
        <v>43</v>
      </c>
      <c r="D3300" s="216" t="s">
        <v>25</v>
      </c>
      <c r="E3300" s="188">
        <v>3232</v>
      </c>
      <c r="F3300" s="229" t="s">
        <v>118</v>
      </c>
      <c r="G3300" s="209"/>
      <c r="H3300" s="334">
        <v>100000</v>
      </c>
      <c r="I3300" s="334">
        <v>100000</v>
      </c>
      <c r="J3300" s="334">
        <v>100000</v>
      </c>
    </row>
    <row r="3301" spans="1:10" ht="15" x14ac:dyDescent="0.2">
      <c r="A3301" s="216">
        <v>51298</v>
      </c>
      <c r="B3301" s="214" t="s">
        <v>839</v>
      </c>
      <c r="C3301" s="215">
        <v>43</v>
      </c>
      <c r="D3301" s="216" t="s">
        <v>25</v>
      </c>
      <c r="E3301" s="188">
        <v>3233</v>
      </c>
      <c r="F3301" s="229" t="s">
        <v>119</v>
      </c>
      <c r="H3301" s="334">
        <v>100000</v>
      </c>
      <c r="I3301" s="334">
        <v>150000</v>
      </c>
      <c r="J3301" s="334">
        <v>150000</v>
      </c>
    </row>
    <row r="3302" spans="1:10" ht="15" x14ac:dyDescent="0.2">
      <c r="A3302" s="216">
        <v>51298</v>
      </c>
      <c r="B3302" s="214" t="s">
        <v>839</v>
      </c>
      <c r="C3302" s="215">
        <v>43</v>
      </c>
      <c r="D3302" s="216" t="s">
        <v>25</v>
      </c>
      <c r="E3302" s="188">
        <v>3234</v>
      </c>
      <c r="F3302" s="229" t="s">
        <v>120</v>
      </c>
      <c r="H3302" s="334">
        <v>1000000</v>
      </c>
      <c r="I3302" s="334">
        <v>1040000</v>
      </c>
      <c r="J3302" s="334">
        <v>1081600</v>
      </c>
    </row>
    <row r="3303" spans="1:10" ht="15" x14ac:dyDescent="0.2">
      <c r="A3303" s="216">
        <v>51298</v>
      </c>
      <c r="B3303" s="214" t="s">
        <v>839</v>
      </c>
      <c r="C3303" s="215">
        <v>43</v>
      </c>
      <c r="D3303" s="216" t="s">
        <v>25</v>
      </c>
      <c r="E3303" s="188">
        <v>3235</v>
      </c>
      <c r="F3303" s="229" t="s">
        <v>42</v>
      </c>
      <c r="H3303" s="334">
        <v>150000</v>
      </c>
      <c r="I3303" s="334">
        <v>150000</v>
      </c>
      <c r="J3303" s="334">
        <v>150000</v>
      </c>
    </row>
    <row r="3304" spans="1:10" ht="15" x14ac:dyDescent="0.2">
      <c r="A3304" s="216">
        <v>51298</v>
      </c>
      <c r="B3304" s="214" t="s">
        <v>839</v>
      </c>
      <c r="C3304" s="215">
        <v>43</v>
      </c>
      <c r="D3304" s="216" t="s">
        <v>25</v>
      </c>
      <c r="E3304" s="188">
        <v>3236</v>
      </c>
      <c r="F3304" s="229" t="s">
        <v>121</v>
      </c>
      <c r="H3304" s="334">
        <v>12000</v>
      </c>
      <c r="I3304" s="334">
        <v>12000</v>
      </c>
      <c r="J3304" s="334">
        <v>12000</v>
      </c>
    </row>
    <row r="3305" spans="1:10" ht="15" x14ac:dyDescent="0.2">
      <c r="A3305" s="216">
        <v>51298</v>
      </c>
      <c r="B3305" s="214" t="s">
        <v>839</v>
      </c>
      <c r="C3305" s="215">
        <v>43</v>
      </c>
      <c r="D3305" s="216" t="s">
        <v>25</v>
      </c>
      <c r="E3305" s="188">
        <v>3237</v>
      </c>
      <c r="F3305" s="229" t="s">
        <v>36</v>
      </c>
      <c r="H3305" s="334">
        <v>700000</v>
      </c>
      <c r="I3305" s="334">
        <v>700000</v>
      </c>
      <c r="J3305" s="334">
        <v>700000</v>
      </c>
    </row>
    <row r="3306" spans="1:10" s="152" customFormat="1" x14ac:dyDescent="0.2">
      <c r="A3306" s="216">
        <v>51298</v>
      </c>
      <c r="B3306" s="214" t="s">
        <v>839</v>
      </c>
      <c r="C3306" s="215">
        <v>43</v>
      </c>
      <c r="D3306" s="216" t="s">
        <v>25</v>
      </c>
      <c r="E3306" s="188">
        <v>3238</v>
      </c>
      <c r="F3306" s="229" t="s">
        <v>122</v>
      </c>
      <c r="G3306" s="209"/>
      <c r="H3306" s="334">
        <v>300000</v>
      </c>
      <c r="I3306" s="334">
        <v>300000</v>
      </c>
      <c r="J3306" s="334">
        <v>300000</v>
      </c>
    </row>
    <row r="3307" spans="1:10" ht="15" x14ac:dyDescent="0.2">
      <c r="A3307" s="216">
        <v>51298</v>
      </c>
      <c r="B3307" s="214" t="s">
        <v>839</v>
      </c>
      <c r="C3307" s="215">
        <v>43</v>
      </c>
      <c r="D3307" s="216" t="s">
        <v>25</v>
      </c>
      <c r="E3307" s="188">
        <v>3239</v>
      </c>
      <c r="F3307" s="229" t="s">
        <v>778</v>
      </c>
      <c r="H3307" s="334">
        <v>3700000</v>
      </c>
      <c r="I3307" s="334">
        <v>3700000</v>
      </c>
      <c r="J3307" s="334">
        <v>3700000</v>
      </c>
    </row>
    <row r="3308" spans="1:10" s="152" customFormat="1" x14ac:dyDescent="0.2">
      <c r="A3308" s="325">
        <v>51298</v>
      </c>
      <c r="B3308" s="329" t="s">
        <v>839</v>
      </c>
      <c r="C3308" s="330">
        <v>43</v>
      </c>
      <c r="D3308" s="325"/>
      <c r="E3308" s="187">
        <v>324</v>
      </c>
      <c r="F3308" s="231"/>
      <c r="G3308" s="331"/>
      <c r="H3308" s="200">
        <f t="shared" ref="H3308:J3308" si="2001">H3309</f>
        <v>1000</v>
      </c>
      <c r="I3308" s="200">
        <f t="shared" si="2001"/>
        <v>1000</v>
      </c>
      <c r="J3308" s="200">
        <f t="shared" si="2001"/>
        <v>1000</v>
      </c>
    </row>
    <row r="3309" spans="1:10" ht="30" x14ac:dyDescent="0.2">
      <c r="A3309" s="216">
        <v>51298</v>
      </c>
      <c r="B3309" s="214" t="s">
        <v>839</v>
      </c>
      <c r="C3309" s="215">
        <v>43</v>
      </c>
      <c r="D3309" s="216" t="s">
        <v>25</v>
      </c>
      <c r="E3309" s="188">
        <v>3241</v>
      </c>
      <c r="F3309" s="229" t="s">
        <v>238</v>
      </c>
      <c r="H3309" s="334">
        <v>1000</v>
      </c>
      <c r="I3309" s="334">
        <v>1000</v>
      </c>
      <c r="J3309" s="334">
        <v>1000</v>
      </c>
    </row>
    <row r="3310" spans="1:10" s="152" customFormat="1" x14ac:dyDescent="0.2">
      <c r="A3310" s="325">
        <v>51298</v>
      </c>
      <c r="B3310" s="329" t="s">
        <v>839</v>
      </c>
      <c r="C3310" s="330">
        <v>43</v>
      </c>
      <c r="D3310" s="325"/>
      <c r="E3310" s="187">
        <v>329</v>
      </c>
      <c r="F3310" s="231"/>
      <c r="G3310" s="331"/>
      <c r="H3310" s="200">
        <f>H3311+H3312+H3313+H3314+H3315+H3316+H3317</f>
        <v>815000</v>
      </c>
      <c r="I3310" s="200">
        <f t="shared" ref="I3310:J3310" si="2002">I3311+I3312+I3313+I3314+I3315+I3316+I3317</f>
        <v>835000</v>
      </c>
      <c r="J3310" s="200">
        <f t="shared" si="2002"/>
        <v>835000</v>
      </c>
    </row>
    <row r="3311" spans="1:10" ht="30" x14ac:dyDescent="0.2">
      <c r="A3311" s="216">
        <v>51298</v>
      </c>
      <c r="B3311" s="214" t="s">
        <v>839</v>
      </c>
      <c r="C3311" s="215">
        <v>43</v>
      </c>
      <c r="D3311" s="216" t="s">
        <v>25</v>
      </c>
      <c r="E3311" s="188">
        <v>3291</v>
      </c>
      <c r="F3311" s="229" t="s">
        <v>152</v>
      </c>
      <c r="H3311" s="334">
        <v>250000</v>
      </c>
      <c r="I3311" s="334">
        <v>250000</v>
      </c>
      <c r="J3311" s="334">
        <v>250000</v>
      </c>
    </row>
    <row r="3312" spans="1:10" s="152" customFormat="1" x14ac:dyDescent="0.2">
      <c r="A3312" s="216">
        <v>51298</v>
      </c>
      <c r="B3312" s="214" t="s">
        <v>839</v>
      </c>
      <c r="C3312" s="215">
        <v>43</v>
      </c>
      <c r="D3312" s="216" t="s">
        <v>25</v>
      </c>
      <c r="E3312" s="188">
        <v>3292</v>
      </c>
      <c r="F3312" s="229" t="s">
        <v>123</v>
      </c>
      <c r="G3312" s="209"/>
      <c r="H3312" s="334">
        <v>100000</v>
      </c>
      <c r="I3312" s="334">
        <v>120000</v>
      </c>
      <c r="J3312" s="334">
        <v>120000</v>
      </c>
    </row>
    <row r="3313" spans="1:10" ht="15" x14ac:dyDescent="0.2">
      <c r="A3313" s="216">
        <v>51298</v>
      </c>
      <c r="B3313" s="214" t="s">
        <v>839</v>
      </c>
      <c r="C3313" s="215">
        <v>43</v>
      </c>
      <c r="D3313" s="216" t="s">
        <v>25</v>
      </c>
      <c r="E3313" s="188">
        <v>3293</v>
      </c>
      <c r="F3313" s="229" t="s">
        <v>124</v>
      </c>
      <c r="H3313" s="334">
        <v>120000</v>
      </c>
      <c r="I3313" s="334">
        <v>120000</v>
      </c>
      <c r="J3313" s="334">
        <v>120000</v>
      </c>
    </row>
    <row r="3314" spans="1:10" ht="15" x14ac:dyDescent="0.2">
      <c r="A3314" s="216">
        <v>51298</v>
      </c>
      <c r="B3314" s="214" t="s">
        <v>839</v>
      </c>
      <c r="C3314" s="215">
        <v>43</v>
      </c>
      <c r="D3314" s="216" t="s">
        <v>25</v>
      </c>
      <c r="E3314" s="188">
        <v>3294</v>
      </c>
      <c r="F3314" s="229" t="s">
        <v>611</v>
      </c>
      <c r="H3314" s="334">
        <v>140000</v>
      </c>
      <c r="I3314" s="334">
        <v>140000</v>
      </c>
      <c r="J3314" s="334">
        <v>140000</v>
      </c>
    </row>
    <row r="3315" spans="1:10" ht="15" x14ac:dyDescent="0.2">
      <c r="A3315" s="216">
        <v>51298</v>
      </c>
      <c r="B3315" s="214" t="s">
        <v>839</v>
      </c>
      <c r="C3315" s="215">
        <v>43</v>
      </c>
      <c r="D3315" s="216" t="s">
        <v>25</v>
      </c>
      <c r="E3315" s="188">
        <v>3295</v>
      </c>
      <c r="F3315" s="229" t="s">
        <v>237</v>
      </c>
      <c r="H3315" s="334">
        <v>85000</v>
      </c>
      <c r="I3315" s="334">
        <v>85000</v>
      </c>
      <c r="J3315" s="334">
        <v>85000</v>
      </c>
    </row>
    <row r="3316" spans="1:10" s="152" customFormat="1" x14ac:dyDescent="0.2">
      <c r="A3316" s="216">
        <v>51298</v>
      </c>
      <c r="B3316" s="214" t="s">
        <v>839</v>
      </c>
      <c r="C3316" s="215">
        <v>43</v>
      </c>
      <c r="D3316" s="216" t="s">
        <v>25</v>
      </c>
      <c r="E3316" s="188">
        <v>3296</v>
      </c>
      <c r="F3316" s="229" t="s">
        <v>612</v>
      </c>
      <c r="G3316" s="209"/>
      <c r="H3316" s="334">
        <v>100000</v>
      </c>
      <c r="I3316" s="334">
        <v>100000</v>
      </c>
      <c r="J3316" s="334">
        <v>100000</v>
      </c>
    </row>
    <row r="3317" spans="1:10" ht="15" x14ac:dyDescent="0.2">
      <c r="A3317" s="216">
        <v>51298</v>
      </c>
      <c r="B3317" s="214" t="s">
        <v>839</v>
      </c>
      <c r="C3317" s="215">
        <v>43</v>
      </c>
      <c r="D3317" s="216" t="s">
        <v>25</v>
      </c>
      <c r="E3317" s="188">
        <v>3299</v>
      </c>
      <c r="F3317" s="229" t="s">
        <v>125</v>
      </c>
      <c r="H3317" s="334">
        <v>20000</v>
      </c>
      <c r="I3317" s="334">
        <v>20000</v>
      </c>
      <c r="J3317" s="334">
        <v>20000</v>
      </c>
    </row>
    <row r="3318" spans="1:10" x14ac:dyDescent="0.2">
      <c r="A3318" s="335">
        <v>51298</v>
      </c>
      <c r="B3318" s="333" t="s">
        <v>839</v>
      </c>
      <c r="C3318" s="286">
        <v>43</v>
      </c>
      <c r="D3318" s="333"/>
      <c r="E3318" s="287">
        <v>34</v>
      </c>
      <c r="F3318" s="288"/>
      <c r="G3318" s="288"/>
      <c r="H3318" s="318">
        <f t="shared" ref="H3318:J3318" si="2003">H3319</f>
        <v>185000</v>
      </c>
      <c r="I3318" s="318">
        <f t="shared" si="2003"/>
        <v>185000</v>
      </c>
      <c r="J3318" s="318">
        <f t="shared" si="2003"/>
        <v>185000</v>
      </c>
    </row>
    <row r="3319" spans="1:10" x14ac:dyDescent="0.2">
      <c r="A3319" s="325">
        <v>51298</v>
      </c>
      <c r="B3319" s="329" t="s">
        <v>839</v>
      </c>
      <c r="C3319" s="330">
        <v>43</v>
      </c>
      <c r="D3319" s="325"/>
      <c r="E3319" s="187">
        <v>343</v>
      </c>
      <c r="F3319" s="231"/>
      <c r="G3319" s="331"/>
      <c r="H3319" s="200">
        <f>H3320+H3321+H3322+H3323</f>
        <v>185000</v>
      </c>
      <c r="I3319" s="200">
        <f t="shared" ref="I3319:J3319" si="2004">I3320+I3321+I3322+I3323</f>
        <v>185000</v>
      </c>
      <c r="J3319" s="200">
        <f t="shared" si="2004"/>
        <v>185000</v>
      </c>
    </row>
    <row r="3320" spans="1:10" s="152" customFormat="1" x14ac:dyDescent="0.2">
      <c r="A3320" s="216">
        <v>51298</v>
      </c>
      <c r="B3320" s="214" t="s">
        <v>839</v>
      </c>
      <c r="C3320" s="215">
        <v>43</v>
      </c>
      <c r="D3320" s="216" t="s">
        <v>25</v>
      </c>
      <c r="E3320" s="188">
        <v>3431</v>
      </c>
      <c r="F3320" s="229" t="s">
        <v>153</v>
      </c>
      <c r="G3320" s="209"/>
      <c r="H3320" s="334">
        <v>50000</v>
      </c>
      <c r="I3320" s="334">
        <v>50000</v>
      </c>
      <c r="J3320" s="334">
        <v>50000</v>
      </c>
    </row>
    <row r="3321" spans="1:10" ht="30" x14ac:dyDescent="0.2">
      <c r="A3321" s="216">
        <v>51298</v>
      </c>
      <c r="B3321" s="214" t="s">
        <v>839</v>
      </c>
      <c r="C3321" s="215">
        <v>43</v>
      </c>
      <c r="D3321" s="216" t="s">
        <v>25</v>
      </c>
      <c r="E3321" s="188">
        <v>3432</v>
      </c>
      <c r="F3321" s="229" t="s">
        <v>641</v>
      </c>
      <c r="H3321" s="334">
        <v>100000</v>
      </c>
      <c r="I3321" s="334">
        <v>100000</v>
      </c>
      <c r="J3321" s="334">
        <v>100000</v>
      </c>
    </row>
    <row r="3322" spans="1:10" s="152" customFormat="1" x14ac:dyDescent="0.2">
      <c r="A3322" s="216">
        <v>51298</v>
      </c>
      <c r="B3322" s="214" t="s">
        <v>839</v>
      </c>
      <c r="C3322" s="215">
        <v>43</v>
      </c>
      <c r="D3322" s="216" t="s">
        <v>25</v>
      </c>
      <c r="E3322" s="188">
        <v>3433</v>
      </c>
      <c r="F3322" s="229" t="s">
        <v>126</v>
      </c>
      <c r="G3322" s="209"/>
      <c r="H3322" s="334">
        <v>10000</v>
      </c>
      <c r="I3322" s="334">
        <v>10000</v>
      </c>
      <c r="J3322" s="334">
        <v>10000</v>
      </c>
    </row>
    <row r="3323" spans="1:10" ht="15" x14ac:dyDescent="0.2">
      <c r="A3323" s="216">
        <v>51298</v>
      </c>
      <c r="B3323" s="214" t="s">
        <v>839</v>
      </c>
      <c r="C3323" s="215">
        <v>43</v>
      </c>
      <c r="D3323" s="216" t="s">
        <v>25</v>
      </c>
      <c r="E3323" s="188">
        <v>3434</v>
      </c>
      <c r="F3323" s="229" t="s">
        <v>127</v>
      </c>
      <c r="H3323" s="334">
        <v>25000</v>
      </c>
      <c r="I3323" s="334">
        <v>25000</v>
      </c>
      <c r="J3323" s="334">
        <v>25000</v>
      </c>
    </row>
    <row r="3324" spans="1:10" s="152" customFormat="1" x14ac:dyDescent="0.2">
      <c r="A3324" s="335">
        <v>51298</v>
      </c>
      <c r="B3324" s="333" t="s">
        <v>839</v>
      </c>
      <c r="C3324" s="286">
        <v>43</v>
      </c>
      <c r="D3324" s="333"/>
      <c r="E3324" s="287">
        <v>38</v>
      </c>
      <c r="F3324" s="288"/>
      <c r="G3324" s="288"/>
      <c r="H3324" s="318">
        <f>H3325+H3327</f>
        <v>101000</v>
      </c>
      <c r="I3324" s="318">
        <f t="shared" ref="I3324:J3324" si="2005">I3325+I3327</f>
        <v>101000</v>
      </c>
      <c r="J3324" s="318">
        <f t="shared" si="2005"/>
        <v>101000</v>
      </c>
    </row>
    <row r="3325" spans="1:10" x14ac:dyDescent="0.2">
      <c r="A3325" s="325">
        <v>51298</v>
      </c>
      <c r="B3325" s="329" t="s">
        <v>839</v>
      </c>
      <c r="C3325" s="330">
        <v>43</v>
      </c>
      <c r="D3325" s="325"/>
      <c r="E3325" s="187">
        <v>381</v>
      </c>
      <c r="F3325" s="231"/>
      <c r="G3325" s="331"/>
      <c r="H3325" s="200">
        <f t="shared" ref="H3325:J3327" si="2006">H3326</f>
        <v>100000</v>
      </c>
      <c r="I3325" s="200">
        <f t="shared" si="2006"/>
        <v>100000</v>
      </c>
      <c r="J3325" s="200">
        <f t="shared" si="2006"/>
        <v>100000</v>
      </c>
    </row>
    <row r="3326" spans="1:10" s="152" customFormat="1" x14ac:dyDescent="0.2">
      <c r="A3326" s="216">
        <v>51298</v>
      </c>
      <c r="B3326" s="214" t="s">
        <v>839</v>
      </c>
      <c r="C3326" s="215">
        <v>43</v>
      </c>
      <c r="D3326" s="216" t="s">
        <v>25</v>
      </c>
      <c r="E3326" s="188">
        <v>3811</v>
      </c>
      <c r="F3326" s="229" t="s">
        <v>141</v>
      </c>
      <c r="G3326" s="209"/>
      <c r="H3326" s="334">
        <v>100000</v>
      </c>
      <c r="I3326" s="334">
        <v>100000</v>
      </c>
      <c r="J3326" s="334">
        <v>100000</v>
      </c>
    </row>
    <row r="3327" spans="1:10" x14ac:dyDescent="0.2">
      <c r="A3327" s="325">
        <v>51298</v>
      </c>
      <c r="B3327" s="329" t="s">
        <v>839</v>
      </c>
      <c r="C3327" s="330">
        <v>43</v>
      </c>
      <c r="D3327" s="325"/>
      <c r="E3327" s="187">
        <v>383</v>
      </c>
      <c r="F3327" s="231"/>
      <c r="G3327" s="331"/>
      <c r="H3327" s="200">
        <f t="shared" si="2006"/>
        <v>1000</v>
      </c>
      <c r="I3327" s="200">
        <f t="shared" si="2006"/>
        <v>1000</v>
      </c>
      <c r="J3327" s="200">
        <f t="shared" si="2006"/>
        <v>1000</v>
      </c>
    </row>
    <row r="3328" spans="1:10" ht="15" x14ac:dyDescent="0.2">
      <c r="A3328" s="216">
        <v>51298</v>
      </c>
      <c r="B3328" s="214" t="s">
        <v>839</v>
      </c>
      <c r="C3328" s="215">
        <v>43</v>
      </c>
      <c r="D3328" s="216" t="s">
        <v>25</v>
      </c>
      <c r="E3328" s="188">
        <v>3831</v>
      </c>
      <c r="F3328" s="229" t="s">
        <v>295</v>
      </c>
      <c r="H3328" s="334">
        <v>1000</v>
      </c>
      <c r="I3328" s="334">
        <v>1000</v>
      </c>
      <c r="J3328" s="334">
        <v>1000</v>
      </c>
    </row>
    <row r="3329" spans="1:10" s="152" customFormat="1" ht="67.5" x14ac:dyDescent="0.2">
      <c r="A3329" s="391">
        <v>51298</v>
      </c>
      <c r="B3329" s="297" t="s">
        <v>840</v>
      </c>
      <c r="C3329" s="297"/>
      <c r="D3329" s="297"/>
      <c r="E3329" s="298"/>
      <c r="F3329" s="300" t="s">
        <v>773</v>
      </c>
      <c r="G3329" s="301" t="s">
        <v>690</v>
      </c>
      <c r="H3329" s="302">
        <f>H3330+H3334+H3338+H3347+H3352</f>
        <v>13828000</v>
      </c>
      <c r="I3329" s="302">
        <f t="shared" ref="I3329:J3329" si="2007">I3330+I3334+I3338+I3347+I3352</f>
        <v>16520000</v>
      </c>
      <c r="J3329" s="302">
        <f t="shared" si="2007"/>
        <v>10470000</v>
      </c>
    </row>
    <row r="3330" spans="1:10" x14ac:dyDescent="0.2">
      <c r="A3330" s="335">
        <v>51298</v>
      </c>
      <c r="B3330" s="333" t="s">
        <v>840</v>
      </c>
      <c r="C3330" s="286">
        <v>43</v>
      </c>
      <c r="D3330" s="333"/>
      <c r="E3330" s="287">
        <v>32</v>
      </c>
      <c r="F3330" s="288"/>
      <c r="G3330" s="288"/>
      <c r="H3330" s="318">
        <f>H3331</f>
        <v>3020000</v>
      </c>
      <c r="I3330" s="318">
        <f t="shared" ref="I3330:J3330" si="2008">I3331</f>
        <v>3020000</v>
      </c>
      <c r="J3330" s="318">
        <f t="shared" si="2008"/>
        <v>3520000</v>
      </c>
    </row>
    <row r="3331" spans="1:10" s="152" customFormat="1" x14ac:dyDescent="0.2">
      <c r="A3331" s="325">
        <v>51298</v>
      </c>
      <c r="B3331" s="329" t="s">
        <v>840</v>
      </c>
      <c r="C3331" s="330">
        <v>43</v>
      </c>
      <c r="D3331" s="325"/>
      <c r="E3331" s="187">
        <v>323</v>
      </c>
      <c r="F3331" s="231"/>
      <c r="G3331" s="331"/>
      <c r="H3331" s="200">
        <f>H3332+H3333</f>
        <v>3020000</v>
      </c>
      <c r="I3331" s="200">
        <f t="shared" ref="I3331:J3331" si="2009">I3332+I3333</f>
        <v>3020000</v>
      </c>
      <c r="J3331" s="200">
        <f t="shared" si="2009"/>
        <v>3520000</v>
      </c>
    </row>
    <row r="3332" spans="1:10" ht="15" x14ac:dyDescent="0.2">
      <c r="A3332" s="216">
        <v>51298</v>
      </c>
      <c r="B3332" s="214" t="s">
        <v>840</v>
      </c>
      <c r="C3332" s="215">
        <v>43</v>
      </c>
      <c r="D3332" s="216" t="s">
        <v>25</v>
      </c>
      <c r="E3332" s="188">
        <v>3232</v>
      </c>
      <c r="F3332" s="229" t="s">
        <v>118</v>
      </c>
      <c r="H3332" s="334">
        <v>3000000</v>
      </c>
      <c r="I3332" s="334">
        <v>3000000</v>
      </c>
      <c r="J3332" s="334">
        <v>3500000</v>
      </c>
    </row>
    <row r="3333" spans="1:10" ht="15" x14ac:dyDescent="0.2">
      <c r="A3333" s="216">
        <v>51298</v>
      </c>
      <c r="B3333" s="214" t="s">
        <v>840</v>
      </c>
      <c r="C3333" s="215">
        <v>43</v>
      </c>
      <c r="D3333" s="216" t="s">
        <v>25</v>
      </c>
      <c r="E3333" s="188">
        <v>3238</v>
      </c>
      <c r="F3333" s="229" t="s">
        <v>122</v>
      </c>
      <c r="H3333" s="334">
        <v>20000</v>
      </c>
      <c r="I3333" s="334">
        <v>20000</v>
      </c>
      <c r="J3333" s="334">
        <v>20000</v>
      </c>
    </row>
    <row r="3334" spans="1:10" s="152" customFormat="1" x14ac:dyDescent="0.2">
      <c r="A3334" s="335">
        <v>51298</v>
      </c>
      <c r="B3334" s="333" t="s">
        <v>840</v>
      </c>
      <c r="C3334" s="286">
        <v>43</v>
      </c>
      <c r="D3334" s="333"/>
      <c r="E3334" s="287">
        <v>41</v>
      </c>
      <c r="F3334" s="288"/>
      <c r="G3334" s="288"/>
      <c r="H3334" s="318">
        <f t="shared" ref="H3334:J3334" si="2010">H3335</f>
        <v>410000</v>
      </c>
      <c r="I3334" s="318">
        <f t="shared" si="2010"/>
        <v>10000</v>
      </c>
      <c r="J3334" s="318">
        <f t="shared" si="2010"/>
        <v>10000</v>
      </c>
    </row>
    <row r="3335" spans="1:10" x14ac:dyDescent="0.2">
      <c r="A3335" s="325">
        <v>51298</v>
      </c>
      <c r="B3335" s="329" t="s">
        <v>840</v>
      </c>
      <c r="C3335" s="330">
        <v>43</v>
      </c>
      <c r="D3335" s="325"/>
      <c r="E3335" s="187">
        <v>412</v>
      </c>
      <c r="F3335" s="231"/>
      <c r="G3335" s="331"/>
      <c r="H3335" s="200">
        <f>H3336+H3337</f>
        <v>410000</v>
      </c>
      <c r="I3335" s="200">
        <f t="shared" ref="I3335:J3335" si="2011">I3336+I3337</f>
        <v>10000</v>
      </c>
      <c r="J3335" s="200">
        <f t="shared" si="2011"/>
        <v>10000</v>
      </c>
    </row>
    <row r="3336" spans="1:10" s="152" customFormat="1" x14ac:dyDescent="0.2">
      <c r="A3336" s="216">
        <v>51298</v>
      </c>
      <c r="B3336" s="214" t="s">
        <v>840</v>
      </c>
      <c r="C3336" s="215">
        <v>43</v>
      </c>
      <c r="D3336" s="216" t="s">
        <v>25</v>
      </c>
      <c r="E3336" s="188">
        <v>4123</v>
      </c>
      <c r="F3336" s="229" t="s">
        <v>133</v>
      </c>
      <c r="G3336" s="209"/>
      <c r="H3336" s="334">
        <v>10000</v>
      </c>
      <c r="I3336" s="334">
        <v>10000</v>
      </c>
      <c r="J3336" s="334">
        <v>10000</v>
      </c>
    </row>
    <row r="3337" spans="1:10" ht="15" x14ac:dyDescent="0.2">
      <c r="A3337" s="216">
        <v>51298</v>
      </c>
      <c r="B3337" s="214" t="s">
        <v>840</v>
      </c>
      <c r="C3337" s="215">
        <v>43</v>
      </c>
      <c r="D3337" s="216" t="s">
        <v>25</v>
      </c>
      <c r="E3337" s="188">
        <v>4126</v>
      </c>
      <c r="F3337" s="229" t="s">
        <v>4</v>
      </c>
      <c r="H3337" s="334">
        <v>400000</v>
      </c>
      <c r="I3337" s="245">
        <v>0</v>
      </c>
      <c r="J3337" s="245">
        <v>0</v>
      </c>
    </row>
    <row r="3338" spans="1:10" s="152" customFormat="1" x14ac:dyDescent="0.2">
      <c r="A3338" s="335">
        <v>51298</v>
      </c>
      <c r="B3338" s="333" t="s">
        <v>840</v>
      </c>
      <c r="C3338" s="286">
        <v>43</v>
      </c>
      <c r="D3338" s="333"/>
      <c r="E3338" s="287">
        <v>42</v>
      </c>
      <c r="F3338" s="288"/>
      <c r="G3338" s="288"/>
      <c r="H3338" s="318">
        <f t="shared" ref="H3338:J3338" si="2012">H3339+H3341+H3343+H3345</f>
        <v>320000</v>
      </c>
      <c r="I3338" s="318">
        <f t="shared" si="2012"/>
        <v>270000</v>
      </c>
      <c r="J3338" s="318">
        <f t="shared" si="2012"/>
        <v>6220000</v>
      </c>
    </row>
    <row r="3339" spans="1:10" x14ac:dyDescent="0.2">
      <c r="A3339" s="325">
        <v>51298</v>
      </c>
      <c r="B3339" s="329" t="s">
        <v>840</v>
      </c>
      <c r="C3339" s="330">
        <v>43</v>
      </c>
      <c r="D3339" s="325"/>
      <c r="E3339" s="187">
        <v>421</v>
      </c>
      <c r="F3339" s="231"/>
      <c r="G3339" s="331"/>
      <c r="H3339" s="200">
        <f>H3340</f>
        <v>50000</v>
      </c>
      <c r="I3339" s="200">
        <f t="shared" ref="I3339:J3339" si="2013">I3340</f>
        <v>100000</v>
      </c>
      <c r="J3339" s="200">
        <f t="shared" si="2013"/>
        <v>6050000</v>
      </c>
    </row>
    <row r="3340" spans="1:10" ht="15" x14ac:dyDescent="0.2">
      <c r="A3340" s="216">
        <v>51298</v>
      </c>
      <c r="B3340" s="214" t="s">
        <v>840</v>
      </c>
      <c r="C3340" s="215">
        <v>43</v>
      </c>
      <c r="D3340" s="216" t="s">
        <v>25</v>
      </c>
      <c r="E3340" s="188">
        <v>4214</v>
      </c>
      <c r="F3340" s="229" t="s">
        <v>154</v>
      </c>
      <c r="H3340" s="334">
        <v>50000</v>
      </c>
      <c r="I3340" s="334">
        <v>100000</v>
      </c>
      <c r="J3340" s="334">
        <v>6050000</v>
      </c>
    </row>
    <row r="3341" spans="1:10" s="152" customFormat="1" x14ac:dyDescent="0.2">
      <c r="A3341" s="325">
        <v>51298</v>
      </c>
      <c r="B3341" s="329" t="s">
        <v>840</v>
      </c>
      <c r="C3341" s="330">
        <v>43</v>
      </c>
      <c r="D3341" s="325"/>
      <c r="E3341" s="187">
        <v>422</v>
      </c>
      <c r="F3341" s="231"/>
      <c r="G3341" s="331"/>
      <c r="H3341" s="200">
        <f>H3342</f>
        <v>150000</v>
      </c>
      <c r="I3341" s="200">
        <f t="shared" ref="I3341:J3341" si="2014">I3342</f>
        <v>150000</v>
      </c>
      <c r="J3341" s="200">
        <f t="shared" si="2014"/>
        <v>150000</v>
      </c>
    </row>
    <row r="3342" spans="1:10" ht="15" x14ac:dyDescent="0.2">
      <c r="A3342" s="216">
        <v>51298</v>
      </c>
      <c r="B3342" s="214" t="s">
        <v>840</v>
      </c>
      <c r="C3342" s="215">
        <v>43</v>
      </c>
      <c r="D3342" s="216" t="s">
        <v>25</v>
      </c>
      <c r="E3342" s="188">
        <v>4221</v>
      </c>
      <c r="F3342" s="229" t="s">
        <v>129</v>
      </c>
      <c r="H3342" s="334">
        <v>150000</v>
      </c>
      <c r="I3342" s="334">
        <v>150000</v>
      </c>
      <c r="J3342" s="334">
        <v>150000</v>
      </c>
    </row>
    <row r="3343" spans="1:10" x14ac:dyDescent="0.2">
      <c r="A3343" s="325">
        <v>51298</v>
      </c>
      <c r="B3343" s="329" t="s">
        <v>840</v>
      </c>
      <c r="C3343" s="330">
        <v>43</v>
      </c>
      <c r="D3343" s="325"/>
      <c r="E3343" s="187">
        <v>423</v>
      </c>
      <c r="F3343" s="231"/>
      <c r="G3343" s="331"/>
      <c r="H3343" s="200">
        <f>H3344</f>
        <v>100000</v>
      </c>
      <c r="I3343" s="200">
        <f t="shared" ref="I3343:J3343" si="2015">I3344</f>
        <v>0</v>
      </c>
      <c r="J3343" s="200">
        <f t="shared" si="2015"/>
        <v>0</v>
      </c>
    </row>
    <row r="3344" spans="1:10" s="152" customFormat="1" x14ac:dyDescent="0.2">
      <c r="A3344" s="216">
        <v>51298</v>
      </c>
      <c r="B3344" s="214" t="s">
        <v>840</v>
      </c>
      <c r="C3344" s="215">
        <v>43</v>
      </c>
      <c r="D3344" s="216" t="s">
        <v>25</v>
      </c>
      <c r="E3344" s="188">
        <v>4231</v>
      </c>
      <c r="F3344" s="229" t="s">
        <v>128</v>
      </c>
      <c r="G3344" s="209"/>
      <c r="H3344" s="334">
        <v>100000</v>
      </c>
      <c r="I3344" s="245">
        <v>0</v>
      </c>
      <c r="J3344" s="245">
        <v>0</v>
      </c>
    </row>
    <row r="3345" spans="1:10" x14ac:dyDescent="0.2">
      <c r="A3345" s="325">
        <v>51298</v>
      </c>
      <c r="B3345" s="329" t="s">
        <v>840</v>
      </c>
      <c r="C3345" s="330">
        <v>43</v>
      </c>
      <c r="D3345" s="325"/>
      <c r="E3345" s="187">
        <v>426</v>
      </c>
      <c r="F3345" s="231"/>
      <c r="G3345" s="331"/>
      <c r="H3345" s="200">
        <f>H3346</f>
        <v>20000</v>
      </c>
      <c r="I3345" s="200">
        <f t="shared" ref="I3345:J3345" si="2016">I3346</f>
        <v>20000</v>
      </c>
      <c r="J3345" s="200">
        <f t="shared" si="2016"/>
        <v>20000</v>
      </c>
    </row>
    <row r="3346" spans="1:10" s="152" customFormat="1" x14ac:dyDescent="0.2">
      <c r="A3346" s="216">
        <v>51298</v>
      </c>
      <c r="B3346" s="214" t="s">
        <v>840</v>
      </c>
      <c r="C3346" s="215">
        <v>43</v>
      </c>
      <c r="D3346" s="216" t="s">
        <v>25</v>
      </c>
      <c r="E3346" s="188">
        <v>4262</v>
      </c>
      <c r="F3346" s="229" t="s">
        <v>135</v>
      </c>
      <c r="G3346" s="209"/>
      <c r="H3346" s="334">
        <v>20000</v>
      </c>
      <c r="I3346" s="334">
        <v>20000</v>
      </c>
      <c r="J3346" s="334">
        <v>20000</v>
      </c>
    </row>
    <row r="3347" spans="1:10" x14ac:dyDescent="0.2">
      <c r="A3347" s="335">
        <v>51298</v>
      </c>
      <c r="B3347" s="333" t="s">
        <v>840</v>
      </c>
      <c r="C3347" s="286">
        <v>43</v>
      </c>
      <c r="D3347" s="333"/>
      <c r="E3347" s="287">
        <v>45</v>
      </c>
      <c r="F3347" s="288"/>
      <c r="G3347" s="288"/>
      <c r="H3347" s="318">
        <f>H3348+H3350</f>
        <v>8078000</v>
      </c>
      <c r="I3347" s="318">
        <f t="shared" ref="I3347:J3347" si="2017">I3348+I3350</f>
        <v>13220000</v>
      </c>
      <c r="J3347" s="318">
        <f t="shared" si="2017"/>
        <v>720000</v>
      </c>
    </row>
    <row r="3348" spans="1:10" s="152" customFormat="1" x14ac:dyDescent="0.2">
      <c r="A3348" s="325">
        <v>51298</v>
      </c>
      <c r="B3348" s="329" t="s">
        <v>840</v>
      </c>
      <c r="C3348" s="330">
        <v>43</v>
      </c>
      <c r="D3348" s="325"/>
      <c r="E3348" s="187">
        <v>451</v>
      </c>
      <c r="F3348" s="231"/>
      <c r="G3348" s="331"/>
      <c r="H3348" s="200">
        <f>H3349</f>
        <v>7878000</v>
      </c>
      <c r="I3348" s="200">
        <f t="shared" ref="I3348" si="2018">I3349</f>
        <v>13020000</v>
      </c>
      <c r="J3348" s="200">
        <f t="shared" ref="J3348" si="2019">J3349</f>
        <v>520000</v>
      </c>
    </row>
    <row r="3349" spans="1:10" ht="15" x14ac:dyDescent="0.2">
      <c r="A3349" s="216">
        <v>51298</v>
      </c>
      <c r="B3349" s="214" t="s">
        <v>840</v>
      </c>
      <c r="C3349" s="215">
        <v>43</v>
      </c>
      <c r="D3349" s="216" t="s">
        <v>25</v>
      </c>
      <c r="E3349" s="188">
        <v>4511</v>
      </c>
      <c r="F3349" s="229" t="s">
        <v>136</v>
      </c>
      <c r="H3349" s="334">
        <v>7878000</v>
      </c>
      <c r="I3349" s="334">
        <v>13020000</v>
      </c>
      <c r="J3349" s="334">
        <v>520000</v>
      </c>
    </row>
    <row r="3350" spans="1:10" s="152" customFormat="1" x14ac:dyDescent="0.2">
      <c r="A3350" s="325">
        <v>51298</v>
      </c>
      <c r="B3350" s="329" t="s">
        <v>840</v>
      </c>
      <c r="C3350" s="330">
        <v>43</v>
      </c>
      <c r="D3350" s="325"/>
      <c r="E3350" s="187">
        <v>452</v>
      </c>
      <c r="F3350" s="231"/>
      <c r="G3350" s="331"/>
      <c r="H3350" s="200">
        <f>H3351</f>
        <v>200000</v>
      </c>
      <c r="I3350" s="200">
        <f t="shared" ref="I3350" si="2020">I3351</f>
        <v>200000</v>
      </c>
      <c r="J3350" s="200">
        <f t="shared" ref="J3350" si="2021">J3351</f>
        <v>200000</v>
      </c>
    </row>
    <row r="3351" spans="1:10" ht="15" x14ac:dyDescent="0.2">
      <c r="A3351" s="216">
        <v>51298</v>
      </c>
      <c r="B3351" s="214" t="s">
        <v>840</v>
      </c>
      <c r="C3351" s="215">
        <v>43</v>
      </c>
      <c r="D3351" s="216" t="s">
        <v>25</v>
      </c>
      <c r="E3351" s="188">
        <v>4521</v>
      </c>
      <c r="F3351" s="229" t="s">
        <v>137</v>
      </c>
      <c r="H3351" s="334">
        <v>200000</v>
      </c>
      <c r="I3351" s="334">
        <v>200000</v>
      </c>
      <c r="J3351" s="334">
        <v>200000</v>
      </c>
    </row>
    <row r="3352" spans="1:10" s="152" customFormat="1" x14ac:dyDescent="0.2">
      <c r="A3352" s="335">
        <v>51298</v>
      </c>
      <c r="B3352" s="333" t="s">
        <v>840</v>
      </c>
      <c r="C3352" s="286">
        <v>51</v>
      </c>
      <c r="D3352" s="333"/>
      <c r="E3352" s="287">
        <v>42</v>
      </c>
      <c r="F3352" s="288"/>
      <c r="G3352" s="288"/>
      <c r="H3352" s="318">
        <f>H3353</f>
        <v>2000000</v>
      </c>
      <c r="I3352" s="318">
        <f t="shared" ref="I3352:J3352" si="2022">I3353</f>
        <v>0</v>
      </c>
      <c r="J3352" s="318">
        <f t="shared" si="2022"/>
        <v>0</v>
      </c>
    </row>
    <row r="3353" spans="1:10" x14ac:dyDescent="0.2">
      <c r="A3353" s="325">
        <v>51298</v>
      </c>
      <c r="B3353" s="329" t="s">
        <v>840</v>
      </c>
      <c r="C3353" s="330">
        <v>51</v>
      </c>
      <c r="D3353" s="325"/>
      <c r="E3353" s="187">
        <v>421</v>
      </c>
      <c r="F3353" s="231"/>
      <c r="G3353" s="331"/>
      <c r="H3353" s="200">
        <f>H3354</f>
        <v>2000000</v>
      </c>
      <c r="I3353" s="200">
        <f t="shared" ref="I3353:J3353" si="2023">I3354</f>
        <v>0</v>
      </c>
      <c r="J3353" s="200">
        <f t="shared" si="2023"/>
        <v>0</v>
      </c>
    </row>
    <row r="3354" spans="1:10" ht="15" x14ac:dyDescent="0.2">
      <c r="A3354" s="216">
        <v>51298</v>
      </c>
      <c r="B3354" s="214" t="s">
        <v>840</v>
      </c>
      <c r="C3354" s="215">
        <v>51</v>
      </c>
      <c r="D3354" s="216" t="s">
        <v>25</v>
      </c>
      <c r="E3354" s="188">
        <v>4214</v>
      </c>
      <c r="F3354" s="229" t="s">
        <v>154</v>
      </c>
      <c r="H3354" s="334">
        <v>2000000</v>
      </c>
      <c r="I3354" s="245">
        <v>0</v>
      </c>
      <c r="J3354" s="245">
        <v>0</v>
      </c>
    </row>
    <row r="3355" spans="1:10" s="152" customFormat="1" ht="67.5" x14ac:dyDescent="0.2">
      <c r="A3355" s="391">
        <v>51298</v>
      </c>
      <c r="B3355" s="297" t="s">
        <v>841</v>
      </c>
      <c r="C3355" s="297"/>
      <c r="D3355" s="297"/>
      <c r="E3355" s="298"/>
      <c r="F3355" s="300" t="s">
        <v>779</v>
      </c>
      <c r="G3355" s="301" t="s">
        <v>690</v>
      </c>
      <c r="H3355" s="302">
        <f>H3356+H3359+H3362</f>
        <v>57700000</v>
      </c>
      <c r="I3355" s="302">
        <f t="shared" ref="I3355:J3355" si="2024">I3356+I3359+I3362</f>
        <v>1600000</v>
      </c>
      <c r="J3355" s="302">
        <f t="shared" si="2024"/>
        <v>18000000</v>
      </c>
    </row>
    <row r="3356" spans="1:10" x14ac:dyDescent="0.2">
      <c r="A3356" s="335">
        <v>51298</v>
      </c>
      <c r="B3356" s="333" t="s">
        <v>841</v>
      </c>
      <c r="C3356" s="286">
        <v>11</v>
      </c>
      <c r="D3356" s="333"/>
      <c r="E3356" s="287">
        <v>54</v>
      </c>
      <c r="F3356" s="288"/>
      <c r="G3356" s="288"/>
      <c r="H3356" s="318">
        <f>H3357</f>
        <v>54000000</v>
      </c>
      <c r="I3356" s="318">
        <f t="shared" ref="I3356:J3357" si="2025">I3357</f>
        <v>0</v>
      </c>
      <c r="J3356" s="318">
        <f t="shared" si="2025"/>
        <v>9000000</v>
      </c>
    </row>
    <row r="3357" spans="1:10" s="152" customFormat="1" x14ac:dyDescent="0.2">
      <c r="A3357" s="325">
        <v>51298</v>
      </c>
      <c r="B3357" s="329" t="s">
        <v>841</v>
      </c>
      <c r="C3357" s="330">
        <v>11</v>
      </c>
      <c r="D3357" s="325"/>
      <c r="E3357" s="187">
        <v>541</v>
      </c>
      <c r="F3357" s="231"/>
      <c r="G3357" s="331"/>
      <c r="H3357" s="200">
        <f>H3358</f>
        <v>54000000</v>
      </c>
      <c r="I3357" s="200">
        <f t="shared" si="2025"/>
        <v>0</v>
      </c>
      <c r="J3357" s="200">
        <f t="shared" si="2025"/>
        <v>9000000</v>
      </c>
    </row>
    <row r="3358" spans="1:10" ht="30" x14ac:dyDescent="0.2">
      <c r="A3358" s="216">
        <v>51298</v>
      </c>
      <c r="B3358" s="214" t="s">
        <v>841</v>
      </c>
      <c r="C3358" s="215">
        <v>11</v>
      </c>
      <c r="D3358" s="216" t="s">
        <v>25</v>
      </c>
      <c r="E3358" s="188">
        <v>5413</v>
      </c>
      <c r="F3358" s="229" t="s">
        <v>780</v>
      </c>
      <c r="H3358" s="334">
        <v>54000000</v>
      </c>
      <c r="I3358" s="245">
        <v>0</v>
      </c>
      <c r="J3358" s="334">
        <v>9000000</v>
      </c>
    </row>
    <row r="3359" spans="1:10" s="152" customFormat="1" x14ac:dyDescent="0.2">
      <c r="A3359" s="335">
        <v>51298</v>
      </c>
      <c r="B3359" s="333" t="s">
        <v>841</v>
      </c>
      <c r="C3359" s="286">
        <v>43</v>
      </c>
      <c r="D3359" s="333"/>
      <c r="E3359" s="287">
        <v>34</v>
      </c>
      <c r="F3359" s="288"/>
      <c r="G3359" s="288"/>
      <c r="H3359" s="318">
        <f>H3360</f>
        <v>1700000</v>
      </c>
      <c r="I3359" s="318">
        <f t="shared" ref="I3359:J3360" si="2026">I3360</f>
        <v>1600000</v>
      </c>
      <c r="J3359" s="318">
        <f t="shared" si="2026"/>
        <v>1400000</v>
      </c>
    </row>
    <row r="3360" spans="1:10" x14ac:dyDescent="0.2">
      <c r="A3360" s="325">
        <v>51298</v>
      </c>
      <c r="B3360" s="329" t="s">
        <v>841</v>
      </c>
      <c r="C3360" s="330">
        <v>43</v>
      </c>
      <c r="D3360" s="325"/>
      <c r="E3360" s="187">
        <v>342</v>
      </c>
      <c r="F3360" s="231"/>
      <c r="G3360" s="331"/>
      <c r="H3360" s="200">
        <f>H3361</f>
        <v>1700000</v>
      </c>
      <c r="I3360" s="200">
        <f t="shared" si="2026"/>
        <v>1600000</v>
      </c>
      <c r="J3360" s="200">
        <f t="shared" si="2026"/>
        <v>1400000</v>
      </c>
    </row>
    <row r="3361" spans="1:10" s="152" customFormat="1" ht="45" x14ac:dyDescent="0.2">
      <c r="A3361" s="216">
        <v>51298</v>
      </c>
      <c r="B3361" s="214" t="s">
        <v>841</v>
      </c>
      <c r="C3361" s="215">
        <v>43</v>
      </c>
      <c r="D3361" s="216" t="s">
        <v>25</v>
      </c>
      <c r="E3361" s="188">
        <v>3421</v>
      </c>
      <c r="F3361" s="229" t="s">
        <v>781</v>
      </c>
      <c r="G3361" s="209"/>
      <c r="H3361" s="334">
        <v>1700000</v>
      </c>
      <c r="I3361" s="334">
        <v>1600000</v>
      </c>
      <c r="J3361" s="334">
        <v>1400000</v>
      </c>
    </row>
    <row r="3362" spans="1:10" x14ac:dyDescent="0.2">
      <c r="A3362" s="335">
        <v>51298</v>
      </c>
      <c r="B3362" s="333" t="s">
        <v>841</v>
      </c>
      <c r="C3362" s="286">
        <v>43</v>
      </c>
      <c r="D3362" s="333"/>
      <c r="E3362" s="287">
        <v>54</v>
      </c>
      <c r="F3362" s="288"/>
      <c r="G3362" s="288"/>
      <c r="H3362" s="318">
        <f>H3363+H3365</f>
        <v>2000000</v>
      </c>
      <c r="I3362" s="318">
        <f t="shared" ref="I3362:J3362" si="2027">I3363+I3365</f>
        <v>0</v>
      </c>
      <c r="J3362" s="318">
        <f t="shared" si="2027"/>
        <v>7600000</v>
      </c>
    </row>
    <row r="3363" spans="1:10" x14ac:dyDescent="0.2">
      <c r="A3363" s="325">
        <v>51298</v>
      </c>
      <c r="B3363" s="329" t="s">
        <v>841</v>
      </c>
      <c r="C3363" s="330">
        <v>43</v>
      </c>
      <c r="D3363" s="325"/>
      <c r="E3363" s="187">
        <v>541</v>
      </c>
      <c r="F3363" s="231"/>
      <c r="G3363" s="331"/>
      <c r="H3363" s="200">
        <f>H3364</f>
        <v>0</v>
      </c>
      <c r="I3363" s="200">
        <f t="shared" ref="I3363:J3363" si="2028">I3364</f>
        <v>0</v>
      </c>
      <c r="J3363" s="200">
        <f t="shared" si="2028"/>
        <v>7600000</v>
      </c>
    </row>
    <row r="3364" spans="1:10" s="152" customFormat="1" ht="30" x14ac:dyDescent="0.2">
      <c r="A3364" s="216">
        <v>51298</v>
      </c>
      <c r="B3364" s="214" t="s">
        <v>841</v>
      </c>
      <c r="C3364" s="215">
        <v>43</v>
      </c>
      <c r="D3364" s="216" t="s">
        <v>25</v>
      </c>
      <c r="E3364" s="188">
        <v>5413</v>
      </c>
      <c r="F3364" s="229" t="s">
        <v>780</v>
      </c>
      <c r="G3364" s="209"/>
      <c r="H3364" s="334">
        <v>0</v>
      </c>
      <c r="I3364" s="334">
        <v>0</v>
      </c>
      <c r="J3364" s="334">
        <v>7600000</v>
      </c>
    </row>
    <row r="3365" spans="1:10" x14ac:dyDescent="0.2">
      <c r="A3365" s="325">
        <v>51298</v>
      </c>
      <c r="B3365" s="329" t="s">
        <v>841</v>
      </c>
      <c r="C3365" s="330">
        <v>43</v>
      </c>
      <c r="D3365" s="325"/>
      <c r="E3365" s="187">
        <v>544</v>
      </c>
      <c r="F3365" s="231"/>
      <c r="G3365" s="331"/>
      <c r="H3365" s="200">
        <f>H3366</f>
        <v>2000000</v>
      </c>
      <c r="I3365" s="200">
        <f t="shared" ref="I3365:J3365" si="2029">I3366</f>
        <v>0</v>
      </c>
      <c r="J3365" s="200">
        <f t="shared" si="2029"/>
        <v>0</v>
      </c>
    </row>
    <row r="3366" spans="1:10" ht="45" x14ac:dyDescent="0.2">
      <c r="A3366" s="216">
        <v>51298</v>
      </c>
      <c r="B3366" s="214" t="s">
        <v>841</v>
      </c>
      <c r="C3366" s="215">
        <v>43</v>
      </c>
      <c r="D3366" s="216" t="s">
        <v>25</v>
      </c>
      <c r="E3366" s="188">
        <v>5443</v>
      </c>
      <c r="F3366" s="229" t="s">
        <v>775</v>
      </c>
      <c r="H3366" s="334">
        <v>2000000</v>
      </c>
      <c r="I3366" s="245">
        <v>0</v>
      </c>
      <c r="J3366" s="245">
        <v>0</v>
      </c>
    </row>
    <row r="3367" spans="1:10" s="152" customFormat="1" ht="67.5" x14ac:dyDescent="0.2">
      <c r="A3367" s="391">
        <v>51298</v>
      </c>
      <c r="B3367" s="297" t="s">
        <v>843</v>
      </c>
      <c r="C3367" s="297"/>
      <c r="D3367" s="297"/>
      <c r="E3367" s="298"/>
      <c r="F3367" s="300" t="s">
        <v>842</v>
      </c>
      <c r="G3367" s="301" t="s">
        <v>690</v>
      </c>
      <c r="H3367" s="302">
        <f>H3368+H3373+H3385+H3390+H3382+H3399</f>
        <v>1198000</v>
      </c>
      <c r="I3367" s="302">
        <f t="shared" ref="I3367:J3367" si="2030">I3368+I3373+I3385+I3390+I3382+I3399</f>
        <v>0</v>
      </c>
      <c r="J3367" s="302">
        <f t="shared" si="2030"/>
        <v>0</v>
      </c>
    </row>
    <row r="3368" spans="1:10" x14ac:dyDescent="0.2">
      <c r="A3368" s="335">
        <v>51298</v>
      </c>
      <c r="B3368" s="333" t="s">
        <v>843</v>
      </c>
      <c r="C3368" s="286">
        <v>43</v>
      </c>
      <c r="D3368" s="333"/>
      <c r="E3368" s="287">
        <v>31</v>
      </c>
      <c r="F3368" s="288"/>
      <c r="G3368" s="288"/>
      <c r="H3368" s="318">
        <f>H3369+H3371</f>
        <v>23000</v>
      </c>
      <c r="I3368" s="318">
        <f t="shared" ref="I3368:J3368" si="2031">I3369+I3371</f>
        <v>0</v>
      </c>
      <c r="J3368" s="318">
        <f t="shared" si="2031"/>
        <v>0</v>
      </c>
    </row>
    <row r="3369" spans="1:10" x14ac:dyDescent="0.2">
      <c r="A3369" s="325">
        <v>51298</v>
      </c>
      <c r="B3369" s="329" t="s">
        <v>843</v>
      </c>
      <c r="C3369" s="330">
        <v>43</v>
      </c>
      <c r="D3369" s="325"/>
      <c r="E3369" s="187">
        <v>311</v>
      </c>
      <c r="F3369" s="231"/>
      <c r="G3369" s="331"/>
      <c r="H3369" s="200">
        <f>H3370</f>
        <v>19000</v>
      </c>
      <c r="I3369" s="200">
        <f t="shared" ref="I3369:J3369" si="2032">I3370</f>
        <v>0</v>
      </c>
      <c r="J3369" s="200">
        <f t="shared" si="2032"/>
        <v>0</v>
      </c>
    </row>
    <row r="3370" spans="1:10" s="152" customFormat="1" x14ac:dyDescent="0.2">
      <c r="A3370" s="216">
        <v>51298</v>
      </c>
      <c r="B3370" s="214" t="s">
        <v>843</v>
      </c>
      <c r="C3370" s="215">
        <v>43</v>
      </c>
      <c r="D3370" s="216" t="s">
        <v>25</v>
      </c>
      <c r="E3370" s="188">
        <v>3111</v>
      </c>
      <c r="F3370" s="229" t="s">
        <v>19</v>
      </c>
      <c r="G3370" s="209"/>
      <c r="H3370" s="334">
        <v>19000</v>
      </c>
      <c r="I3370" s="245">
        <v>0</v>
      </c>
      <c r="J3370" s="245">
        <v>0</v>
      </c>
    </row>
    <row r="3371" spans="1:10" x14ac:dyDescent="0.2">
      <c r="A3371" s="325">
        <v>51298</v>
      </c>
      <c r="B3371" s="329" t="s">
        <v>843</v>
      </c>
      <c r="C3371" s="330">
        <v>43</v>
      </c>
      <c r="D3371" s="325"/>
      <c r="E3371" s="187">
        <v>313</v>
      </c>
      <c r="F3371" s="231"/>
      <c r="G3371" s="331"/>
      <c r="H3371" s="200">
        <f t="shared" ref="H3371:J3371" si="2033">H3372</f>
        <v>4000</v>
      </c>
      <c r="I3371" s="200">
        <f t="shared" si="2033"/>
        <v>0</v>
      </c>
      <c r="J3371" s="200">
        <f t="shared" si="2033"/>
        <v>0</v>
      </c>
    </row>
    <row r="3372" spans="1:10" s="152" customFormat="1" x14ac:dyDescent="0.2">
      <c r="A3372" s="216">
        <v>51298</v>
      </c>
      <c r="B3372" s="214" t="s">
        <v>843</v>
      </c>
      <c r="C3372" s="215">
        <v>43</v>
      </c>
      <c r="D3372" s="216" t="s">
        <v>25</v>
      </c>
      <c r="E3372" s="188">
        <v>3132</v>
      </c>
      <c r="F3372" s="229" t="s">
        <v>280</v>
      </c>
      <c r="G3372" s="209"/>
      <c r="H3372" s="334">
        <v>4000</v>
      </c>
      <c r="I3372" s="245">
        <v>0</v>
      </c>
      <c r="J3372" s="245">
        <v>0</v>
      </c>
    </row>
    <row r="3373" spans="1:10" x14ac:dyDescent="0.2">
      <c r="A3373" s="335">
        <v>51298</v>
      </c>
      <c r="B3373" s="333" t="s">
        <v>843</v>
      </c>
      <c r="C3373" s="286">
        <v>43</v>
      </c>
      <c r="D3373" s="333"/>
      <c r="E3373" s="287">
        <v>32</v>
      </c>
      <c r="F3373" s="288"/>
      <c r="G3373" s="288"/>
      <c r="H3373" s="318">
        <f>H3374+H3378+H3380+H3376</f>
        <v>121000</v>
      </c>
      <c r="I3373" s="318">
        <f t="shared" ref="I3373:J3373" si="2034">I3374+I3378+I3380+I3376</f>
        <v>0</v>
      </c>
      <c r="J3373" s="318">
        <f t="shared" si="2034"/>
        <v>0</v>
      </c>
    </row>
    <row r="3374" spans="1:10" x14ac:dyDescent="0.2">
      <c r="A3374" s="325">
        <v>51298</v>
      </c>
      <c r="B3374" s="329" t="s">
        <v>843</v>
      </c>
      <c r="C3374" s="330">
        <v>43</v>
      </c>
      <c r="D3374" s="325"/>
      <c r="E3374" s="187">
        <v>321</v>
      </c>
      <c r="F3374" s="231"/>
      <c r="G3374" s="331"/>
      <c r="H3374" s="200">
        <f>H3375</f>
        <v>7000</v>
      </c>
      <c r="I3374" s="200">
        <f t="shared" ref="I3374:J3376" si="2035">I3375</f>
        <v>0</v>
      </c>
      <c r="J3374" s="200">
        <f t="shared" si="2035"/>
        <v>0</v>
      </c>
    </row>
    <row r="3375" spans="1:10" s="152" customFormat="1" x14ac:dyDescent="0.2">
      <c r="A3375" s="216">
        <v>51298</v>
      </c>
      <c r="B3375" s="214" t="s">
        <v>843</v>
      </c>
      <c r="C3375" s="215">
        <v>43</v>
      </c>
      <c r="D3375" s="216" t="s">
        <v>25</v>
      </c>
      <c r="E3375" s="188">
        <v>3211</v>
      </c>
      <c r="F3375" s="229" t="s">
        <v>110</v>
      </c>
      <c r="G3375" s="209"/>
      <c r="H3375" s="334">
        <v>7000</v>
      </c>
      <c r="I3375" s="245">
        <v>0</v>
      </c>
      <c r="J3375" s="245">
        <v>0</v>
      </c>
    </row>
    <row r="3376" spans="1:10" x14ac:dyDescent="0.2">
      <c r="A3376" s="325">
        <v>51298</v>
      </c>
      <c r="B3376" s="329" t="s">
        <v>843</v>
      </c>
      <c r="C3376" s="330">
        <v>43</v>
      </c>
      <c r="D3376" s="325"/>
      <c r="E3376" s="187">
        <v>322</v>
      </c>
      <c r="F3376" s="231"/>
      <c r="G3376" s="331"/>
      <c r="H3376" s="200">
        <f>H3377</f>
        <v>4000</v>
      </c>
      <c r="I3376" s="200">
        <f t="shared" si="2035"/>
        <v>0</v>
      </c>
      <c r="J3376" s="200">
        <f t="shared" si="2035"/>
        <v>0</v>
      </c>
    </row>
    <row r="3377" spans="1:10" s="152" customFormat="1" x14ac:dyDescent="0.2">
      <c r="A3377" s="216">
        <v>51298</v>
      </c>
      <c r="B3377" s="214" t="s">
        <v>843</v>
      </c>
      <c r="C3377" s="215">
        <v>43</v>
      </c>
      <c r="D3377" s="216" t="s">
        <v>25</v>
      </c>
      <c r="E3377" s="188">
        <v>3221</v>
      </c>
      <c r="F3377" s="229" t="s">
        <v>146</v>
      </c>
      <c r="G3377" s="209"/>
      <c r="H3377" s="334">
        <v>4000</v>
      </c>
      <c r="I3377" s="245">
        <v>0</v>
      </c>
      <c r="J3377" s="245">
        <v>0</v>
      </c>
    </row>
    <row r="3378" spans="1:10" x14ac:dyDescent="0.2">
      <c r="A3378" s="325">
        <v>51298</v>
      </c>
      <c r="B3378" s="329" t="s">
        <v>843</v>
      </c>
      <c r="C3378" s="330">
        <v>43</v>
      </c>
      <c r="D3378" s="325"/>
      <c r="E3378" s="187">
        <v>323</v>
      </c>
      <c r="F3378" s="231"/>
      <c r="G3378" s="331"/>
      <c r="H3378" s="200">
        <f>H3379</f>
        <v>88000</v>
      </c>
      <c r="I3378" s="200">
        <f t="shared" ref="I3378:J3378" si="2036">I3379</f>
        <v>0</v>
      </c>
      <c r="J3378" s="200">
        <f t="shared" si="2036"/>
        <v>0</v>
      </c>
    </row>
    <row r="3379" spans="1:10" s="152" customFormat="1" x14ac:dyDescent="0.2">
      <c r="A3379" s="216">
        <v>51298</v>
      </c>
      <c r="B3379" s="214" t="s">
        <v>843</v>
      </c>
      <c r="C3379" s="215">
        <v>43</v>
      </c>
      <c r="D3379" s="216" t="s">
        <v>25</v>
      </c>
      <c r="E3379" s="188">
        <v>3237</v>
      </c>
      <c r="F3379" s="229" t="s">
        <v>36</v>
      </c>
      <c r="G3379" s="209"/>
      <c r="H3379" s="334">
        <v>88000</v>
      </c>
      <c r="I3379" s="245">
        <v>0</v>
      </c>
      <c r="J3379" s="245">
        <v>0</v>
      </c>
    </row>
    <row r="3380" spans="1:10" x14ac:dyDescent="0.2">
      <c r="A3380" s="325">
        <v>51298</v>
      </c>
      <c r="B3380" s="329" t="s">
        <v>843</v>
      </c>
      <c r="C3380" s="330">
        <v>43</v>
      </c>
      <c r="D3380" s="325"/>
      <c r="E3380" s="187">
        <v>329</v>
      </c>
      <c r="F3380" s="231"/>
      <c r="G3380" s="331"/>
      <c r="H3380" s="200">
        <f>H3381</f>
        <v>22000</v>
      </c>
      <c r="I3380" s="200">
        <f t="shared" ref="I3380:J3380" si="2037">I3381</f>
        <v>0</v>
      </c>
      <c r="J3380" s="200">
        <f t="shared" si="2037"/>
        <v>0</v>
      </c>
    </row>
    <row r="3381" spans="1:10" s="152" customFormat="1" x14ac:dyDescent="0.2">
      <c r="A3381" s="216">
        <v>51298</v>
      </c>
      <c r="B3381" s="214" t="s">
        <v>843</v>
      </c>
      <c r="C3381" s="215">
        <v>43</v>
      </c>
      <c r="D3381" s="216" t="s">
        <v>25</v>
      </c>
      <c r="E3381" s="188">
        <v>3293</v>
      </c>
      <c r="F3381" s="229" t="s">
        <v>124</v>
      </c>
      <c r="G3381" s="209"/>
      <c r="H3381" s="334">
        <v>22000</v>
      </c>
      <c r="I3381" s="245">
        <v>0</v>
      </c>
      <c r="J3381" s="245">
        <v>0</v>
      </c>
    </row>
    <row r="3382" spans="1:10" x14ac:dyDescent="0.2">
      <c r="A3382" s="335">
        <v>51298</v>
      </c>
      <c r="B3382" s="333" t="s">
        <v>843</v>
      </c>
      <c r="C3382" s="286">
        <v>43</v>
      </c>
      <c r="D3382" s="333"/>
      <c r="E3382" s="287">
        <v>41</v>
      </c>
      <c r="F3382" s="288"/>
      <c r="G3382" s="288"/>
      <c r="H3382" s="318">
        <f>H3383</f>
        <v>38000</v>
      </c>
      <c r="I3382" s="318">
        <f t="shared" ref="I3382:J3383" si="2038">I3383</f>
        <v>0</v>
      </c>
      <c r="J3382" s="318">
        <f t="shared" si="2038"/>
        <v>0</v>
      </c>
    </row>
    <row r="3383" spans="1:10" x14ac:dyDescent="0.2">
      <c r="A3383" s="325">
        <v>51298</v>
      </c>
      <c r="B3383" s="329" t="s">
        <v>843</v>
      </c>
      <c r="C3383" s="330">
        <v>43</v>
      </c>
      <c r="D3383" s="325"/>
      <c r="E3383" s="187">
        <v>412</v>
      </c>
      <c r="F3383" s="231"/>
      <c r="G3383" s="331"/>
      <c r="H3383" s="200">
        <f>H3384</f>
        <v>38000</v>
      </c>
      <c r="I3383" s="200">
        <f t="shared" si="2038"/>
        <v>0</v>
      </c>
      <c r="J3383" s="200">
        <f t="shared" si="2038"/>
        <v>0</v>
      </c>
    </row>
    <row r="3384" spans="1:10" s="152" customFormat="1" x14ac:dyDescent="0.2">
      <c r="A3384" s="216">
        <v>51298</v>
      </c>
      <c r="B3384" s="214" t="s">
        <v>843</v>
      </c>
      <c r="C3384" s="215">
        <v>43</v>
      </c>
      <c r="D3384" s="216" t="s">
        <v>25</v>
      </c>
      <c r="E3384" s="188">
        <v>4126</v>
      </c>
      <c r="F3384" s="229" t="s">
        <v>4</v>
      </c>
      <c r="G3384" s="209"/>
      <c r="H3384" s="334">
        <v>38000</v>
      </c>
      <c r="I3384" s="245">
        <v>0</v>
      </c>
      <c r="J3384" s="245">
        <v>0</v>
      </c>
    </row>
    <row r="3385" spans="1:10" x14ac:dyDescent="0.2">
      <c r="A3385" s="335">
        <v>51298</v>
      </c>
      <c r="B3385" s="333" t="s">
        <v>843</v>
      </c>
      <c r="C3385" s="286">
        <v>559</v>
      </c>
      <c r="D3385" s="333"/>
      <c r="E3385" s="287">
        <v>31</v>
      </c>
      <c r="F3385" s="288"/>
      <c r="G3385" s="288"/>
      <c r="H3385" s="318">
        <f>H3386+H3388</f>
        <v>121000</v>
      </c>
      <c r="I3385" s="318">
        <f t="shared" ref="I3385:J3385" si="2039">I3386+I3388</f>
        <v>0</v>
      </c>
      <c r="J3385" s="318">
        <f t="shared" si="2039"/>
        <v>0</v>
      </c>
    </row>
    <row r="3386" spans="1:10" s="152" customFormat="1" x14ac:dyDescent="0.2">
      <c r="A3386" s="325">
        <v>51298</v>
      </c>
      <c r="B3386" s="329" t="s">
        <v>843</v>
      </c>
      <c r="C3386" s="330">
        <v>559</v>
      </c>
      <c r="D3386" s="325"/>
      <c r="E3386" s="187">
        <v>311</v>
      </c>
      <c r="F3386" s="231"/>
      <c r="G3386" s="331"/>
      <c r="H3386" s="200">
        <f>H3387</f>
        <v>101000</v>
      </c>
      <c r="I3386" s="200">
        <f t="shared" ref="I3386" si="2040">I3387</f>
        <v>0</v>
      </c>
      <c r="J3386" s="200">
        <f t="shared" ref="J3386" si="2041">J3387</f>
        <v>0</v>
      </c>
    </row>
    <row r="3387" spans="1:10" ht="15" x14ac:dyDescent="0.2">
      <c r="A3387" s="216">
        <v>51298</v>
      </c>
      <c r="B3387" s="214" t="s">
        <v>843</v>
      </c>
      <c r="C3387" s="215">
        <v>559</v>
      </c>
      <c r="D3387" s="216" t="s">
        <v>25</v>
      </c>
      <c r="E3387" s="188">
        <v>3111</v>
      </c>
      <c r="F3387" s="229" t="s">
        <v>19</v>
      </c>
      <c r="H3387" s="334">
        <v>101000</v>
      </c>
      <c r="I3387" s="245">
        <v>0</v>
      </c>
      <c r="J3387" s="245">
        <v>0</v>
      </c>
    </row>
    <row r="3388" spans="1:10" s="152" customFormat="1" x14ac:dyDescent="0.2">
      <c r="A3388" s="325">
        <v>51298</v>
      </c>
      <c r="B3388" s="329" t="s">
        <v>843</v>
      </c>
      <c r="C3388" s="330">
        <v>559</v>
      </c>
      <c r="D3388" s="325"/>
      <c r="E3388" s="187">
        <v>313</v>
      </c>
      <c r="F3388" s="231"/>
      <c r="G3388" s="331"/>
      <c r="H3388" s="200">
        <f t="shared" ref="H3388:J3388" si="2042">H3389</f>
        <v>20000</v>
      </c>
      <c r="I3388" s="200">
        <f t="shared" si="2042"/>
        <v>0</v>
      </c>
      <c r="J3388" s="200">
        <f t="shared" si="2042"/>
        <v>0</v>
      </c>
    </row>
    <row r="3389" spans="1:10" ht="15" x14ac:dyDescent="0.2">
      <c r="A3389" s="216">
        <v>51298</v>
      </c>
      <c r="B3389" s="214" t="s">
        <v>843</v>
      </c>
      <c r="C3389" s="215">
        <v>559</v>
      </c>
      <c r="D3389" s="216" t="s">
        <v>25</v>
      </c>
      <c r="E3389" s="188">
        <v>3132</v>
      </c>
      <c r="F3389" s="229" t="s">
        <v>280</v>
      </c>
      <c r="H3389" s="334">
        <v>20000</v>
      </c>
      <c r="I3389" s="245">
        <v>0</v>
      </c>
      <c r="J3389" s="245">
        <v>0</v>
      </c>
    </row>
    <row r="3390" spans="1:10" s="152" customFormat="1" x14ac:dyDescent="0.2">
      <c r="A3390" s="335">
        <v>51298</v>
      </c>
      <c r="B3390" s="333" t="s">
        <v>843</v>
      </c>
      <c r="C3390" s="286">
        <v>559</v>
      </c>
      <c r="D3390" s="333"/>
      <c r="E3390" s="287">
        <v>32</v>
      </c>
      <c r="F3390" s="288"/>
      <c r="G3390" s="288"/>
      <c r="H3390" s="318">
        <f>H3391+H3395+H3397+H3393</f>
        <v>679000</v>
      </c>
      <c r="I3390" s="318">
        <f t="shared" ref="I3390:J3390" si="2043">I3391+I3395+I3397+I3393</f>
        <v>0</v>
      </c>
      <c r="J3390" s="318">
        <f t="shared" si="2043"/>
        <v>0</v>
      </c>
    </row>
    <row r="3391" spans="1:10" x14ac:dyDescent="0.2">
      <c r="A3391" s="325">
        <v>51298</v>
      </c>
      <c r="B3391" s="329" t="s">
        <v>843</v>
      </c>
      <c r="C3391" s="330">
        <v>559</v>
      </c>
      <c r="D3391" s="325"/>
      <c r="E3391" s="187">
        <v>321</v>
      </c>
      <c r="F3391" s="231"/>
      <c r="G3391" s="331"/>
      <c r="H3391" s="200">
        <f>H3392</f>
        <v>39000</v>
      </c>
      <c r="I3391" s="200">
        <f t="shared" ref="I3391" si="2044">I3392</f>
        <v>0</v>
      </c>
      <c r="J3391" s="200">
        <f t="shared" ref="J3391" si="2045">J3392</f>
        <v>0</v>
      </c>
    </row>
    <row r="3392" spans="1:10" ht="15" x14ac:dyDescent="0.2">
      <c r="A3392" s="216">
        <v>51298</v>
      </c>
      <c r="B3392" s="214" t="s">
        <v>843</v>
      </c>
      <c r="C3392" s="215">
        <v>559</v>
      </c>
      <c r="D3392" s="216" t="s">
        <v>25</v>
      </c>
      <c r="E3392" s="188">
        <v>3211</v>
      </c>
      <c r="F3392" s="229" t="s">
        <v>110</v>
      </c>
      <c r="H3392" s="334">
        <v>39000</v>
      </c>
      <c r="I3392" s="245">
        <v>0</v>
      </c>
      <c r="J3392" s="245">
        <v>0</v>
      </c>
    </row>
    <row r="3393" spans="1:10" s="152" customFormat="1" x14ac:dyDescent="0.2">
      <c r="A3393" s="325">
        <v>51298</v>
      </c>
      <c r="B3393" s="329" t="s">
        <v>843</v>
      </c>
      <c r="C3393" s="330">
        <v>559</v>
      </c>
      <c r="D3393" s="325"/>
      <c r="E3393" s="187">
        <v>322</v>
      </c>
      <c r="F3393" s="231"/>
      <c r="G3393" s="331"/>
      <c r="H3393" s="200">
        <f>H3394</f>
        <v>22000</v>
      </c>
      <c r="I3393" s="200">
        <f t="shared" ref="I3393" si="2046">I3394</f>
        <v>0</v>
      </c>
      <c r="J3393" s="200">
        <f t="shared" ref="J3393" si="2047">J3394</f>
        <v>0</v>
      </c>
    </row>
    <row r="3394" spans="1:10" ht="15" x14ac:dyDescent="0.2">
      <c r="A3394" s="216">
        <v>51298</v>
      </c>
      <c r="B3394" s="214" t="s">
        <v>843</v>
      </c>
      <c r="C3394" s="215">
        <v>559</v>
      </c>
      <c r="D3394" s="216" t="s">
        <v>25</v>
      </c>
      <c r="E3394" s="188">
        <v>3221</v>
      </c>
      <c r="F3394" s="229" t="s">
        <v>146</v>
      </c>
      <c r="H3394" s="334">
        <v>22000</v>
      </c>
      <c r="I3394" s="245">
        <v>0</v>
      </c>
      <c r="J3394" s="245">
        <v>0</v>
      </c>
    </row>
    <row r="3395" spans="1:10" s="152" customFormat="1" x14ac:dyDescent="0.2">
      <c r="A3395" s="325">
        <v>51298</v>
      </c>
      <c r="B3395" s="329" t="s">
        <v>843</v>
      </c>
      <c r="C3395" s="330">
        <v>559</v>
      </c>
      <c r="D3395" s="325"/>
      <c r="E3395" s="187">
        <v>323</v>
      </c>
      <c r="F3395" s="231"/>
      <c r="G3395" s="331"/>
      <c r="H3395" s="200">
        <f>H3396</f>
        <v>497000</v>
      </c>
      <c r="I3395" s="200">
        <f t="shared" ref="I3395" si="2048">I3396</f>
        <v>0</v>
      </c>
      <c r="J3395" s="200">
        <f t="shared" ref="J3395" si="2049">J3396</f>
        <v>0</v>
      </c>
    </row>
    <row r="3396" spans="1:10" ht="15" x14ac:dyDescent="0.2">
      <c r="A3396" s="216">
        <v>51298</v>
      </c>
      <c r="B3396" s="214" t="s">
        <v>843</v>
      </c>
      <c r="C3396" s="215">
        <v>559</v>
      </c>
      <c r="D3396" s="216" t="s">
        <v>25</v>
      </c>
      <c r="E3396" s="188">
        <v>3237</v>
      </c>
      <c r="F3396" s="229" t="s">
        <v>36</v>
      </c>
      <c r="H3396" s="334">
        <v>497000</v>
      </c>
      <c r="I3396" s="245">
        <v>0</v>
      </c>
      <c r="J3396" s="245">
        <v>0</v>
      </c>
    </row>
    <row r="3397" spans="1:10" s="152" customFormat="1" x14ac:dyDescent="0.2">
      <c r="A3397" s="325">
        <v>51298</v>
      </c>
      <c r="B3397" s="329" t="s">
        <v>843</v>
      </c>
      <c r="C3397" s="330">
        <v>559</v>
      </c>
      <c r="D3397" s="325"/>
      <c r="E3397" s="187">
        <v>329</v>
      </c>
      <c r="F3397" s="231"/>
      <c r="G3397" s="331"/>
      <c r="H3397" s="200">
        <f>H3398</f>
        <v>121000</v>
      </c>
      <c r="I3397" s="200">
        <f t="shared" ref="I3397" si="2050">I3398</f>
        <v>0</v>
      </c>
      <c r="J3397" s="200">
        <f t="shared" ref="J3397" si="2051">J3398</f>
        <v>0</v>
      </c>
    </row>
    <row r="3398" spans="1:10" ht="15" x14ac:dyDescent="0.2">
      <c r="A3398" s="216">
        <v>51298</v>
      </c>
      <c r="B3398" s="214" t="s">
        <v>843</v>
      </c>
      <c r="C3398" s="215">
        <v>559</v>
      </c>
      <c r="D3398" s="216" t="s">
        <v>25</v>
      </c>
      <c r="E3398" s="188">
        <v>3293</v>
      </c>
      <c r="F3398" s="229" t="s">
        <v>124</v>
      </c>
      <c r="H3398" s="334">
        <v>121000</v>
      </c>
      <c r="I3398" s="245">
        <v>0</v>
      </c>
      <c r="J3398" s="245">
        <v>0</v>
      </c>
    </row>
    <row r="3399" spans="1:10" x14ac:dyDescent="0.2">
      <c r="A3399" s="335">
        <v>51298</v>
      </c>
      <c r="B3399" s="333" t="s">
        <v>843</v>
      </c>
      <c r="C3399" s="286">
        <v>559</v>
      </c>
      <c r="D3399" s="333"/>
      <c r="E3399" s="287">
        <v>41</v>
      </c>
      <c r="F3399" s="288"/>
      <c r="G3399" s="288"/>
      <c r="H3399" s="318">
        <f>H3400</f>
        <v>216000</v>
      </c>
      <c r="I3399" s="318">
        <f t="shared" ref="I3399:J3400" si="2052">I3400</f>
        <v>0</v>
      </c>
      <c r="J3399" s="318">
        <f t="shared" si="2052"/>
        <v>0</v>
      </c>
    </row>
    <row r="3400" spans="1:10" s="152" customFormat="1" x14ac:dyDescent="0.2">
      <c r="A3400" s="325">
        <v>51298</v>
      </c>
      <c r="B3400" s="329" t="s">
        <v>843</v>
      </c>
      <c r="C3400" s="330">
        <v>559</v>
      </c>
      <c r="D3400" s="325"/>
      <c r="E3400" s="187">
        <v>412</v>
      </c>
      <c r="F3400" s="231"/>
      <c r="G3400" s="331"/>
      <c r="H3400" s="200">
        <f>H3401</f>
        <v>216000</v>
      </c>
      <c r="I3400" s="200">
        <f t="shared" si="2052"/>
        <v>0</v>
      </c>
      <c r="J3400" s="200">
        <f t="shared" si="2052"/>
        <v>0</v>
      </c>
    </row>
    <row r="3401" spans="1:10" ht="15" x14ac:dyDescent="0.2">
      <c r="A3401" s="216">
        <v>51298</v>
      </c>
      <c r="B3401" s="214" t="s">
        <v>843</v>
      </c>
      <c r="C3401" s="215">
        <v>559</v>
      </c>
      <c r="D3401" s="216" t="s">
        <v>25</v>
      </c>
      <c r="E3401" s="188">
        <v>4126</v>
      </c>
      <c r="F3401" s="229" t="s">
        <v>4</v>
      </c>
      <c r="H3401" s="334">
        <v>216000</v>
      </c>
      <c r="I3401" s="245">
        <v>0</v>
      </c>
      <c r="J3401" s="245">
        <v>0</v>
      </c>
    </row>
    <row r="3402" spans="1:10" s="152" customFormat="1" ht="67.5" x14ac:dyDescent="0.2">
      <c r="A3402" s="391">
        <v>51298</v>
      </c>
      <c r="B3402" s="297" t="s">
        <v>845</v>
      </c>
      <c r="C3402" s="297"/>
      <c r="D3402" s="297"/>
      <c r="E3402" s="298"/>
      <c r="F3402" s="300" t="s">
        <v>844</v>
      </c>
      <c r="G3402" s="301" t="s">
        <v>690</v>
      </c>
      <c r="H3402" s="302">
        <f>H3403+H3408+H3418+H3423+H3430+H3415</f>
        <v>1199000</v>
      </c>
      <c r="I3402" s="302">
        <f t="shared" ref="I3402:J3402" si="2053">I3403+I3408+I3418+I3423+I3430+I3415</f>
        <v>0</v>
      </c>
      <c r="J3402" s="302">
        <f t="shared" si="2053"/>
        <v>0</v>
      </c>
    </row>
    <row r="3403" spans="1:10" x14ac:dyDescent="0.2">
      <c r="A3403" s="335">
        <v>51298</v>
      </c>
      <c r="B3403" s="333" t="s">
        <v>845</v>
      </c>
      <c r="C3403" s="286">
        <v>43</v>
      </c>
      <c r="D3403" s="333"/>
      <c r="E3403" s="287">
        <v>31</v>
      </c>
      <c r="F3403" s="288"/>
      <c r="G3403" s="288"/>
      <c r="H3403" s="318">
        <f>H3404+H3406</f>
        <v>27000</v>
      </c>
      <c r="I3403" s="318">
        <f t="shared" ref="I3403:J3403" si="2054">I3404+I3406</f>
        <v>0</v>
      </c>
      <c r="J3403" s="318">
        <f t="shared" si="2054"/>
        <v>0</v>
      </c>
    </row>
    <row r="3404" spans="1:10" x14ac:dyDescent="0.2">
      <c r="A3404" s="325">
        <v>51298</v>
      </c>
      <c r="B3404" s="329" t="s">
        <v>845</v>
      </c>
      <c r="C3404" s="330">
        <v>43</v>
      </c>
      <c r="D3404" s="325"/>
      <c r="E3404" s="187">
        <v>311</v>
      </c>
      <c r="F3404" s="231"/>
      <c r="G3404" s="331"/>
      <c r="H3404" s="200">
        <f>H3405</f>
        <v>22000</v>
      </c>
      <c r="I3404" s="200">
        <f t="shared" ref="I3404" si="2055">I3405</f>
        <v>0</v>
      </c>
      <c r="J3404" s="200">
        <f t="shared" ref="J3404" si="2056">J3405</f>
        <v>0</v>
      </c>
    </row>
    <row r="3405" spans="1:10" s="152" customFormat="1" x14ac:dyDescent="0.2">
      <c r="A3405" s="216">
        <v>51298</v>
      </c>
      <c r="B3405" s="214" t="s">
        <v>845</v>
      </c>
      <c r="C3405" s="215">
        <v>43</v>
      </c>
      <c r="D3405" s="216" t="s">
        <v>25</v>
      </c>
      <c r="E3405" s="188">
        <v>3111</v>
      </c>
      <c r="F3405" s="229" t="s">
        <v>19</v>
      </c>
      <c r="G3405" s="209"/>
      <c r="H3405" s="334">
        <v>22000</v>
      </c>
      <c r="I3405" s="245">
        <v>0</v>
      </c>
      <c r="J3405" s="245">
        <v>0</v>
      </c>
    </row>
    <row r="3406" spans="1:10" x14ac:dyDescent="0.2">
      <c r="A3406" s="325">
        <v>51298</v>
      </c>
      <c r="B3406" s="329" t="s">
        <v>845</v>
      </c>
      <c r="C3406" s="330">
        <v>43</v>
      </c>
      <c r="D3406" s="325"/>
      <c r="E3406" s="187">
        <v>313</v>
      </c>
      <c r="F3406" s="231"/>
      <c r="G3406" s="331"/>
      <c r="H3406" s="200">
        <f t="shared" ref="H3406:J3406" si="2057">H3407</f>
        <v>5000</v>
      </c>
      <c r="I3406" s="200">
        <f t="shared" si="2057"/>
        <v>0</v>
      </c>
      <c r="J3406" s="200">
        <f t="shared" si="2057"/>
        <v>0</v>
      </c>
    </row>
    <row r="3407" spans="1:10" s="152" customFormat="1" x14ac:dyDescent="0.2">
      <c r="A3407" s="216">
        <v>51298</v>
      </c>
      <c r="B3407" s="214" t="s">
        <v>845</v>
      </c>
      <c r="C3407" s="215">
        <v>43</v>
      </c>
      <c r="D3407" s="216" t="s">
        <v>25</v>
      </c>
      <c r="E3407" s="188">
        <v>3132</v>
      </c>
      <c r="F3407" s="229" t="s">
        <v>280</v>
      </c>
      <c r="G3407" s="209"/>
      <c r="H3407" s="334">
        <v>5000</v>
      </c>
      <c r="I3407" s="245">
        <v>0</v>
      </c>
      <c r="J3407" s="245">
        <v>0</v>
      </c>
    </row>
    <row r="3408" spans="1:10" x14ac:dyDescent="0.2">
      <c r="A3408" s="335">
        <v>51298</v>
      </c>
      <c r="B3408" s="333" t="s">
        <v>845</v>
      </c>
      <c r="C3408" s="286">
        <v>43</v>
      </c>
      <c r="D3408" s="333"/>
      <c r="E3408" s="287">
        <v>32</v>
      </c>
      <c r="F3408" s="288"/>
      <c r="G3408" s="288"/>
      <c r="H3408" s="318">
        <f>H3409+H3413+H3411</f>
        <v>86000</v>
      </c>
      <c r="I3408" s="318">
        <f t="shared" ref="I3408:J3408" si="2058">I3409+I3413+I3411</f>
        <v>0</v>
      </c>
      <c r="J3408" s="318">
        <f t="shared" si="2058"/>
        <v>0</v>
      </c>
    </row>
    <row r="3409" spans="1:10" s="152" customFormat="1" x14ac:dyDescent="0.2">
      <c r="A3409" s="325">
        <v>51298</v>
      </c>
      <c r="B3409" s="329" t="s">
        <v>845</v>
      </c>
      <c r="C3409" s="330">
        <v>43</v>
      </c>
      <c r="D3409" s="325"/>
      <c r="E3409" s="187">
        <v>321</v>
      </c>
      <c r="F3409" s="231"/>
      <c r="G3409" s="331"/>
      <c r="H3409" s="200">
        <f>H3410</f>
        <v>3000</v>
      </c>
      <c r="I3409" s="200">
        <f t="shared" ref="I3409:I3411" si="2059">I3410</f>
        <v>0</v>
      </c>
      <c r="J3409" s="200">
        <f t="shared" ref="J3409:J3411" si="2060">J3410</f>
        <v>0</v>
      </c>
    </row>
    <row r="3410" spans="1:10" ht="15" x14ac:dyDescent="0.2">
      <c r="A3410" s="216">
        <v>51298</v>
      </c>
      <c r="B3410" s="214" t="s">
        <v>845</v>
      </c>
      <c r="C3410" s="215">
        <v>43</v>
      </c>
      <c r="D3410" s="216" t="s">
        <v>25</v>
      </c>
      <c r="E3410" s="188">
        <v>3211</v>
      </c>
      <c r="F3410" s="229" t="s">
        <v>110</v>
      </c>
      <c r="H3410" s="334">
        <v>3000</v>
      </c>
      <c r="I3410" s="245">
        <v>0</v>
      </c>
      <c r="J3410" s="245">
        <v>0</v>
      </c>
    </row>
    <row r="3411" spans="1:10" x14ac:dyDescent="0.2">
      <c r="A3411" s="325">
        <v>51298</v>
      </c>
      <c r="B3411" s="329" t="s">
        <v>845</v>
      </c>
      <c r="C3411" s="330">
        <v>43</v>
      </c>
      <c r="D3411" s="325"/>
      <c r="E3411" s="187">
        <v>322</v>
      </c>
      <c r="F3411" s="231"/>
      <c r="G3411" s="331"/>
      <c r="H3411" s="200">
        <f>H3412</f>
        <v>4000</v>
      </c>
      <c r="I3411" s="200">
        <f t="shared" si="2059"/>
        <v>0</v>
      </c>
      <c r="J3411" s="200">
        <f t="shared" si="2060"/>
        <v>0</v>
      </c>
    </row>
    <row r="3412" spans="1:10" s="152" customFormat="1" x14ac:dyDescent="0.2">
      <c r="A3412" s="216">
        <v>51298</v>
      </c>
      <c r="B3412" s="214" t="s">
        <v>845</v>
      </c>
      <c r="C3412" s="215">
        <v>43</v>
      </c>
      <c r="D3412" s="216" t="s">
        <v>25</v>
      </c>
      <c r="E3412" s="188">
        <v>3221</v>
      </c>
      <c r="F3412" s="229" t="s">
        <v>146</v>
      </c>
      <c r="G3412" s="209"/>
      <c r="H3412" s="334">
        <v>4000</v>
      </c>
      <c r="I3412" s="245">
        <v>0</v>
      </c>
      <c r="J3412" s="245">
        <v>0</v>
      </c>
    </row>
    <row r="3413" spans="1:10" x14ac:dyDescent="0.2">
      <c r="A3413" s="325">
        <v>51298</v>
      </c>
      <c r="B3413" s="329" t="s">
        <v>845</v>
      </c>
      <c r="C3413" s="330">
        <v>43</v>
      </c>
      <c r="D3413" s="325"/>
      <c r="E3413" s="187">
        <v>323</v>
      </c>
      <c r="F3413" s="231"/>
      <c r="G3413" s="331"/>
      <c r="H3413" s="200">
        <f>H3414</f>
        <v>79000</v>
      </c>
      <c r="I3413" s="200">
        <f t="shared" ref="I3413" si="2061">I3414</f>
        <v>0</v>
      </c>
      <c r="J3413" s="200">
        <f t="shared" ref="J3413" si="2062">J3414</f>
        <v>0</v>
      </c>
    </row>
    <row r="3414" spans="1:10" s="152" customFormat="1" x14ac:dyDescent="0.2">
      <c r="A3414" s="216">
        <v>51298</v>
      </c>
      <c r="B3414" s="214" t="s">
        <v>845</v>
      </c>
      <c r="C3414" s="215">
        <v>43</v>
      </c>
      <c r="D3414" s="216" t="s">
        <v>25</v>
      </c>
      <c r="E3414" s="188">
        <v>3237</v>
      </c>
      <c r="F3414" s="229" t="s">
        <v>36</v>
      </c>
      <c r="G3414" s="209"/>
      <c r="H3414" s="334">
        <v>79000</v>
      </c>
      <c r="I3414" s="245">
        <v>0</v>
      </c>
      <c r="J3414" s="245">
        <v>0</v>
      </c>
    </row>
    <row r="3415" spans="1:10" x14ac:dyDescent="0.2">
      <c r="A3415" s="335">
        <v>51298</v>
      </c>
      <c r="B3415" s="333" t="s">
        <v>845</v>
      </c>
      <c r="C3415" s="286">
        <v>43</v>
      </c>
      <c r="D3415" s="333"/>
      <c r="E3415" s="287">
        <v>42</v>
      </c>
      <c r="F3415" s="288"/>
      <c r="G3415" s="288"/>
      <c r="H3415" s="318">
        <f>H3416</f>
        <v>68000</v>
      </c>
      <c r="I3415" s="318">
        <f t="shared" ref="I3415:J3415" si="2063">I3416</f>
        <v>0</v>
      </c>
      <c r="J3415" s="318">
        <f t="shared" si="2063"/>
        <v>0</v>
      </c>
    </row>
    <row r="3416" spans="1:10" s="152" customFormat="1" x14ac:dyDescent="0.2">
      <c r="A3416" s="325">
        <v>51298</v>
      </c>
      <c r="B3416" s="329" t="s">
        <v>845</v>
      </c>
      <c r="C3416" s="330">
        <v>43</v>
      </c>
      <c r="D3416" s="325"/>
      <c r="E3416" s="187">
        <v>422</v>
      </c>
      <c r="F3416" s="231"/>
      <c r="G3416" s="331"/>
      <c r="H3416" s="200">
        <f>H3417</f>
        <v>68000</v>
      </c>
      <c r="I3416" s="200">
        <f t="shared" ref="I3416:J3416" si="2064">I3417</f>
        <v>0</v>
      </c>
      <c r="J3416" s="200">
        <f t="shared" si="2064"/>
        <v>0</v>
      </c>
    </row>
    <row r="3417" spans="1:10" ht="15" x14ac:dyDescent="0.2">
      <c r="A3417" s="216">
        <v>51298</v>
      </c>
      <c r="B3417" s="214" t="s">
        <v>845</v>
      </c>
      <c r="C3417" s="215">
        <v>43</v>
      </c>
      <c r="D3417" s="216" t="s">
        <v>25</v>
      </c>
      <c r="E3417" s="188">
        <v>4227</v>
      </c>
      <c r="F3417" s="229" t="s">
        <v>132</v>
      </c>
      <c r="H3417" s="334">
        <v>68000</v>
      </c>
      <c r="I3417" s="245">
        <v>0</v>
      </c>
      <c r="J3417" s="245">
        <v>0</v>
      </c>
    </row>
    <row r="3418" spans="1:10" s="152" customFormat="1" x14ac:dyDescent="0.2">
      <c r="A3418" s="335">
        <v>51298</v>
      </c>
      <c r="B3418" s="333" t="s">
        <v>845</v>
      </c>
      <c r="C3418" s="286">
        <v>559</v>
      </c>
      <c r="D3418" s="333"/>
      <c r="E3418" s="287">
        <v>31</v>
      </c>
      <c r="F3418" s="288"/>
      <c r="G3418" s="288"/>
      <c r="H3418" s="318">
        <f>H3419+H3421</f>
        <v>148000</v>
      </c>
      <c r="I3418" s="318">
        <f t="shared" ref="I3418:J3418" si="2065">I3419+I3421</f>
        <v>0</v>
      </c>
      <c r="J3418" s="318">
        <f t="shared" si="2065"/>
        <v>0</v>
      </c>
    </row>
    <row r="3419" spans="1:10" x14ac:dyDescent="0.2">
      <c r="A3419" s="325">
        <v>51298</v>
      </c>
      <c r="B3419" s="329" t="s">
        <v>845</v>
      </c>
      <c r="C3419" s="330">
        <v>559</v>
      </c>
      <c r="D3419" s="325"/>
      <c r="E3419" s="187">
        <v>311</v>
      </c>
      <c r="F3419" s="231"/>
      <c r="G3419" s="331"/>
      <c r="H3419" s="200">
        <f>H3420</f>
        <v>123000</v>
      </c>
      <c r="I3419" s="200">
        <f t="shared" ref="I3419" si="2066">I3420</f>
        <v>0</v>
      </c>
      <c r="J3419" s="200">
        <f t="shared" ref="J3419" si="2067">J3420</f>
        <v>0</v>
      </c>
    </row>
    <row r="3420" spans="1:10" ht="15" x14ac:dyDescent="0.2">
      <c r="A3420" s="216">
        <v>51298</v>
      </c>
      <c r="B3420" s="214" t="s">
        <v>845</v>
      </c>
      <c r="C3420" s="215">
        <v>559</v>
      </c>
      <c r="D3420" s="216" t="s">
        <v>25</v>
      </c>
      <c r="E3420" s="188">
        <v>3111</v>
      </c>
      <c r="F3420" s="229" t="s">
        <v>19</v>
      </c>
      <c r="H3420" s="334">
        <v>123000</v>
      </c>
      <c r="I3420" s="245">
        <v>0</v>
      </c>
      <c r="J3420" s="245">
        <v>0</v>
      </c>
    </row>
    <row r="3421" spans="1:10" s="152" customFormat="1" x14ac:dyDescent="0.2">
      <c r="A3421" s="325">
        <v>51298</v>
      </c>
      <c r="B3421" s="329" t="s">
        <v>845</v>
      </c>
      <c r="C3421" s="330">
        <v>559</v>
      </c>
      <c r="D3421" s="325"/>
      <c r="E3421" s="187">
        <v>313</v>
      </c>
      <c r="F3421" s="231"/>
      <c r="G3421" s="331"/>
      <c r="H3421" s="200">
        <f t="shared" ref="H3421:J3421" si="2068">H3422</f>
        <v>25000</v>
      </c>
      <c r="I3421" s="200">
        <f t="shared" si="2068"/>
        <v>0</v>
      </c>
      <c r="J3421" s="200">
        <f t="shared" si="2068"/>
        <v>0</v>
      </c>
    </row>
    <row r="3422" spans="1:10" ht="15" x14ac:dyDescent="0.2">
      <c r="A3422" s="216">
        <v>51298</v>
      </c>
      <c r="B3422" s="214" t="s">
        <v>845</v>
      </c>
      <c r="C3422" s="215">
        <v>559</v>
      </c>
      <c r="D3422" s="216" t="s">
        <v>25</v>
      </c>
      <c r="E3422" s="188">
        <v>3132</v>
      </c>
      <c r="F3422" s="229" t="s">
        <v>280</v>
      </c>
      <c r="H3422" s="334">
        <v>25000</v>
      </c>
      <c r="I3422" s="245">
        <v>0</v>
      </c>
      <c r="J3422" s="245">
        <v>0</v>
      </c>
    </row>
    <row r="3423" spans="1:10" s="152" customFormat="1" x14ac:dyDescent="0.2">
      <c r="A3423" s="335">
        <v>51298</v>
      </c>
      <c r="B3423" s="333" t="s">
        <v>845</v>
      </c>
      <c r="C3423" s="286">
        <v>559</v>
      </c>
      <c r="D3423" s="333"/>
      <c r="E3423" s="287">
        <v>32</v>
      </c>
      <c r="F3423" s="288"/>
      <c r="G3423" s="288"/>
      <c r="H3423" s="318">
        <f>H3424+H3428+H3426</f>
        <v>485000</v>
      </c>
      <c r="I3423" s="318">
        <f t="shared" ref="I3423:J3423" si="2069">I3424+I3428+I3426</f>
        <v>0</v>
      </c>
      <c r="J3423" s="318">
        <f t="shared" si="2069"/>
        <v>0</v>
      </c>
    </row>
    <row r="3424" spans="1:10" x14ac:dyDescent="0.2">
      <c r="A3424" s="325">
        <v>51298</v>
      </c>
      <c r="B3424" s="329" t="s">
        <v>845</v>
      </c>
      <c r="C3424" s="330">
        <v>559</v>
      </c>
      <c r="D3424" s="325"/>
      <c r="E3424" s="187">
        <v>321</v>
      </c>
      <c r="F3424" s="231"/>
      <c r="G3424" s="331"/>
      <c r="H3424" s="200">
        <f>H3425</f>
        <v>13000</v>
      </c>
      <c r="I3424" s="200">
        <f t="shared" ref="I3424" si="2070">I3425</f>
        <v>0</v>
      </c>
      <c r="J3424" s="200">
        <f t="shared" ref="J3424" si="2071">J3425</f>
        <v>0</v>
      </c>
    </row>
    <row r="3425" spans="1:10" s="152" customFormat="1" x14ac:dyDescent="0.2">
      <c r="A3425" s="216">
        <v>51298</v>
      </c>
      <c r="B3425" s="214" t="s">
        <v>845</v>
      </c>
      <c r="C3425" s="215">
        <v>559</v>
      </c>
      <c r="D3425" s="216" t="s">
        <v>25</v>
      </c>
      <c r="E3425" s="188">
        <v>3211</v>
      </c>
      <c r="F3425" s="229" t="s">
        <v>110</v>
      </c>
      <c r="G3425" s="209"/>
      <c r="H3425" s="334">
        <v>13000</v>
      </c>
      <c r="I3425" s="245">
        <v>0</v>
      </c>
      <c r="J3425" s="245">
        <v>0</v>
      </c>
    </row>
    <row r="3426" spans="1:10" x14ac:dyDescent="0.2">
      <c r="A3426" s="325">
        <v>51298</v>
      </c>
      <c r="B3426" s="329" t="s">
        <v>845</v>
      </c>
      <c r="C3426" s="330">
        <v>559</v>
      </c>
      <c r="D3426" s="325"/>
      <c r="E3426" s="187">
        <v>322</v>
      </c>
      <c r="F3426" s="231"/>
      <c r="G3426" s="331"/>
      <c r="H3426" s="200">
        <f>H3427</f>
        <v>26000</v>
      </c>
      <c r="I3426" s="200">
        <f t="shared" ref="I3426" si="2072">I3427</f>
        <v>0</v>
      </c>
      <c r="J3426" s="200">
        <f t="shared" ref="J3426" si="2073">J3427</f>
        <v>0</v>
      </c>
    </row>
    <row r="3427" spans="1:10" s="152" customFormat="1" x14ac:dyDescent="0.2">
      <c r="A3427" s="216">
        <v>51298</v>
      </c>
      <c r="B3427" s="214" t="s">
        <v>845</v>
      </c>
      <c r="C3427" s="215">
        <v>559</v>
      </c>
      <c r="D3427" s="216" t="s">
        <v>25</v>
      </c>
      <c r="E3427" s="188">
        <v>3221</v>
      </c>
      <c r="F3427" s="229" t="s">
        <v>146</v>
      </c>
      <c r="G3427" s="209"/>
      <c r="H3427" s="334">
        <v>26000</v>
      </c>
      <c r="I3427" s="245">
        <v>0</v>
      </c>
      <c r="J3427" s="245">
        <v>0</v>
      </c>
    </row>
    <row r="3428" spans="1:10" x14ac:dyDescent="0.2">
      <c r="A3428" s="325">
        <v>51298</v>
      </c>
      <c r="B3428" s="329" t="s">
        <v>845</v>
      </c>
      <c r="C3428" s="330">
        <v>559</v>
      </c>
      <c r="D3428" s="325"/>
      <c r="E3428" s="187">
        <v>323</v>
      </c>
      <c r="F3428" s="231"/>
      <c r="G3428" s="331"/>
      <c r="H3428" s="200">
        <f>H3429</f>
        <v>446000</v>
      </c>
      <c r="I3428" s="200">
        <f t="shared" ref="I3428" si="2074">I3429</f>
        <v>0</v>
      </c>
      <c r="J3428" s="200">
        <f t="shared" ref="J3428" si="2075">J3429</f>
        <v>0</v>
      </c>
    </row>
    <row r="3429" spans="1:10" ht="15" x14ac:dyDescent="0.2">
      <c r="A3429" s="216">
        <v>51298</v>
      </c>
      <c r="B3429" s="214" t="s">
        <v>845</v>
      </c>
      <c r="C3429" s="215">
        <v>559</v>
      </c>
      <c r="D3429" s="216" t="s">
        <v>25</v>
      </c>
      <c r="E3429" s="188">
        <v>3237</v>
      </c>
      <c r="F3429" s="229" t="s">
        <v>36</v>
      </c>
      <c r="H3429" s="334">
        <v>446000</v>
      </c>
      <c r="I3429" s="245">
        <v>0</v>
      </c>
      <c r="J3429" s="245">
        <v>0</v>
      </c>
    </row>
    <row r="3430" spans="1:10" s="152" customFormat="1" x14ac:dyDescent="0.2">
      <c r="A3430" s="335">
        <v>51298</v>
      </c>
      <c r="B3430" s="333" t="s">
        <v>845</v>
      </c>
      <c r="C3430" s="286">
        <v>559</v>
      </c>
      <c r="D3430" s="333"/>
      <c r="E3430" s="287">
        <v>42</v>
      </c>
      <c r="F3430" s="288"/>
      <c r="G3430" s="288"/>
      <c r="H3430" s="318">
        <f>H3431</f>
        <v>385000</v>
      </c>
      <c r="I3430" s="318">
        <f t="shared" ref="I3430:I3431" si="2076">I3431</f>
        <v>0</v>
      </c>
      <c r="J3430" s="318">
        <f t="shared" ref="J3430:J3431" si="2077">J3431</f>
        <v>0</v>
      </c>
    </row>
    <row r="3431" spans="1:10" x14ac:dyDescent="0.2">
      <c r="A3431" s="325">
        <v>51298</v>
      </c>
      <c r="B3431" s="329" t="s">
        <v>845</v>
      </c>
      <c r="C3431" s="330">
        <v>559</v>
      </c>
      <c r="D3431" s="325"/>
      <c r="E3431" s="187">
        <v>422</v>
      </c>
      <c r="F3431" s="231"/>
      <c r="G3431" s="331"/>
      <c r="H3431" s="200">
        <f>H3432</f>
        <v>385000</v>
      </c>
      <c r="I3431" s="200">
        <f t="shared" si="2076"/>
        <v>0</v>
      </c>
      <c r="J3431" s="200">
        <f t="shared" si="2077"/>
        <v>0</v>
      </c>
    </row>
    <row r="3432" spans="1:10" s="152" customFormat="1" x14ac:dyDescent="0.2">
      <c r="A3432" s="216">
        <v>51298</v>
      </c>
      <c r="B3432" s="214" t="s">
        <v>845</v>
      </c>
      <c r="C3432" s="215">
        <v>559</v>
      </c>
      <c r="D3432" s="216" t="s">
        <v>25</v>
      </c>
      <c r="E3432" s="188">
        <v>4227</v>
      </c>
      <c r="F3432" s="229" t="s">
        <v>132</v>
      </c>
      <c r="G3432" s="209"/>
      <c r="H3432" s="334">
        <v>385000</v>
      </c>
      <c r="I3432" s="245">
        <v>0</v>
      </c>
      <c r="J3432" s="245">
        <v>0</v>
      </c>
    </row>
    <row r="3433" spans="1:10" ht="67.5" x14ac:dyDescent="0.2">
      <c r="A3433" s="391">
        <v>51298</v>
      </c>
      <c r="B3433" s="297" t="s">
        <v>847</v>
      </c>
      <c r="C3433" s="297"/>
      <c r="D3433" s="297"/>
      <c r="E3433" s="298"/>
      <c r="F3433" s="300" t="s">
        <v>846</v>
      </c>
      <c r="G3433" s="301" t="s">
        <v>690</v>
      </c>
      <c r="H3433" s="302">
        <f>H3434+H3439+H3448+H3454+H3459+H3464+H3473</f>
        <v>2348000</v>
      </c>
      <c r="I3433" s="302">
        <f t="shared" ref="I3433:J3433" si="2078">I3434+I3439+I3448+I3454+I3459+I3464+I3473</f>
        <v>785000</v>
      </c>
      <c r="J3433" s="302">
        <f t="shared" si="2078"/>
        <v>0</v>
      </c>
    </row>
    <row r="3434" spans="1:10" x14ac:dyDescent="0.2">
      <c r="A3434" s="335">
        <v>51298</v>
      </c>
      <c r="B3434" s="333" t="s">
        <v>847</v>
      </c>
      <c r="C3434" s="286">
        <v>43</v>
      </c>
      <c r="D3434" s="333"/>
      <c r="E3434" s="287">
        <v>31</v>
      </c>
      <c r="F3434" s="288"/>
      <c r="G3434" s="288"/>
      <c r="H3434" s="318">
        <f>H3435+H3437</f>
        <v>29000</v>
      </c>
      <c r="I3434" s="318">
        <f t="shared" ref="I3434" si="2079">I3435+I3437</f>
        <v>30000</v>
      </c>
      <c r="J3434" s="318">
        <f t="shared" ref="J3434" si="2080">J3435+J3437</f>
        <v>0</v>
      </c>
    </row>
    <row r="3435" spans="1:10" x14ac:dyDescent="0.2">
      <c r="A3435" s="325">
        <v>51298</v>
      </c>
      <c r="B3435" s="329" t="s">
        <v>847</v>
      </c>
      <c r="C3435" s="330">
        <v>43</v>
      </c>
      <c r="D3435" s="325"/>
      <c r="E3435" s="187">
        <v>311</v>
      </c>
      <c r="F3435" s="231"/>
      <c r="G3435" s="331"/>
      <c r="H3435" s="200">
        <f>H3436</f>
        <v>24000</v>
      </c>
      <c r="I3435" s="200">
        <f t="shared" ref="I3435" si="2081">I3436</f>
        <v>25000</v>
      </c>
      <c r="J3435" s="200">
        <f t="shared" ref="J3435" si="2082">J3436</f>
        <v>0</v>
      </c>
    </row>
    <row r="3436" spans="1:10" s="152" customFormat="1" x14ac:dyDescent="0.2">
      <c r="A3436" s="216">
        <v>51298</v>
      </c>
      <c r="B3436" s="214" t="s">
        <v>847</v>
      </c>
      <c r="C3436" s="215">
        <v>43</v>
      </c>
      <c r="D3436" s="216" t="s">
        <v>25</v>
      </c>
      <c r="E3436" s="188">
        <v>3111</v>
      </c>
      <c r="F3436" s="229" t="s">
        <v>19</v>
      </c>
      <c r="G3436" s="209"/>
      <c r="H3436" s="334">
        <v>24000</v>
      </c>
      <c r="I3436" s="334">
        <v>25000</v>
      </c>
      <c r="J3436" s="245">
        <v>0</v>
      </c>
    </row>
    <row r="3437" spans="1:10" x14ac:dyDescent="0.2">
      <c r="A3437" s="325">
        <v>51298</v>
      </c>
      <c r="B3437" s="329" t="s">
        <v>847</v>
      </c>
      <c r="C3437" s="330">
        <v>43</v>
      </c>
      <c r="D3437" s="325"/>
      <c r="E3437" s="187">
        <v>313</v>
      </c>
      <c r="F3437" s="231"/>
      <c r="G3437" s="331"/>
      <c r="H3437" s="200">
        <f t="shared" ref="H3437:J3437" si="2083">H3438</f>
        <v>5000</v>
      </c>
      <c r="I3437" s="200">
        <f t="shared" si="2083"/>
        <v>5000</v>
      </c>
      <c r="J3437" s="200">
        <f t="shared" si="2083"/>
        <v>0</v>
      </c>
    </row>
    <row r="3438" spans="1:10" s="152" customFormat="1" x14ac:dyDescent="0.2">
      <c r="A3438" s="216">
        <v>51298</v>
      </c>
      <c r="B3438" s="214" t="s">
        <v>847</v>
      </c>
      <c r="C3438" s="215">
        <v>43</v>
      </c>
      <c r="D3438" s="216" t="s">
        <v>25</v>
      </c>
      <c r="E3438" s="188">
        <v>3132</v>
      </c>
      <c r="F3438" s="229" t="s">
        <v>280</v>
      </c>
      <c r="G3438" s="209"/>
      <c r="H3438" s="334">
        <v>5000</v>
      </c>
      <c r="I3438" s="334">
        <v>5000</v>
      </c>
      <c r="J3438" s="245">
        <v>0</v>
      </c>
    </row>
    <row r="3439" spans="1:10" x14ac:dyDescent="0.2">
      <c r="A3439" s="335">
        <v>51298</v>
      </c>
      <c r="B3439" s="333" t="s">
        <v>847</v>
      </c>
      <c r="C3439" s="286">
        <v>43</v>
      </c>
      <c r="D3439" s="333"/>
      <c r="E3439" s="287">
        <v>32</v>
      </c>
      <c r="F3439" s="288"/>
      <c r="G3439" s="288"/>
      <c r="H3439" s="318">
        <f>H3440+H3444+H3446+H3442</f>
        <v>85000</v>
      </c>
      <c r="I3439" s="318">
        <f t="shared" ref="I3439:J3439" si="2084">I3440+I3444+I3446+I3442</f>
        <v>8000</v>
      </c>
      <c r="J3439" s="318">
        <f t="shared" si="2084"/>
        <v>0</v>
      </c>
    </row>
    <row r="3440" spans="1:10" x14ac:dyDescent="0.2">
      <c r="A3440" s="325">
        <v>51298</v>
      </c>
      <c r="B3440" s="329" t="s">
        <v>847</v>
      </c>
      <c r="C3440" s="330">
        <v>43</v>
      </c>
      <c r="D3440" s="325"/>
      <c r="E3440" s="187">
        <v>321</v>
      </c>
      <c r="F3440" s="231"/>
      <c r="G3440" s="331"/>
      <c r="H3440" s="200">
        <f>H3441</f>
        <v>4000</v>
      </c>
      <c r="I3440" s="200">
        <f t="shared" ref="I3440:I3442" si="2085">I3441</f>
        <v>4000</v>
      </c>
      <c r="J3440" s="200">
        <f t="shared" ref="J3440:J3442" si="2086">J3441</f>
        <v>0</v>
      </c>
    </row>
    <row r="3441" spans="1:10" s="152" customFormat="1" x14ac:dyDescent="0.2">
      <c r="A3441" s="216">
        <v>51298</v>
      </c>
      <c r="B3441" s="214" t="s">
        <v>847</v>
      </c>
      <c r="C3441" s="215">
        <v>43</v>
      </c>
      <c r="D3441" s="216" t="s">
        <v>25</v>
      </c>
      <c r="E3441" s="188">
        <v>3211</v>
      </c>
      <c r="F3441" s="229" t="s">
        <v>110</v>
      </c>
      <c r="G3441" s="209"/>
      <c r="H3441" s="334">
        <v>4000</v>
      </c>
      <c r="I3441" s="334">
        <v>4000</v>
      </c>
      <c r="J3441" s="245">
        <v>0</v>
      </c>
    </row>
    <row r="3442" spans="1:10" x14ac:dyDescent="0.2">
      <c r="A3442" s="325">
        <v>51298</v>
      </c>
      <c r="B3442" s="329" t="s">
        <v>847</v>
      </c>
      <c r="C3442" s="330">
        <v>43</v>
      </c>
      <c r="D3442" s="325"/>
      <c r="E3442" s="187">
        <v>322</v>
      </c>
      <c r="F3442" s="231"/>
      <c r="G3442" s="331"/>
      <c r="H3442" s="200">
        <f>H3443</f>
        <v>4000</v>
      </c>
      <c r="I3442" s="200">
        <f t="shared" si="2085"/>
        <v>4000</v>
      </c>
      <c r="J3442" s="200">
        <f t="shared" si="2086"/>
        <v>0</v>
      </c>
    </row>
    <row r="3443" spans="1:10" s="152" customFormat="1" x14ac:dyDescent="0.2">
      <c r="A3443" s="216">
        <v>51298</v>
      </c>
      <c r="B3443" s="214" t="s">
        <v>847</v>
      </c>
      <c r="C3443" s="215">
        <v>43</v>
      </c>
      <c r="D3443" s="216" t="s">
        <v>25</v>
      </c>
      <c r="E3443" s="188">
        <v>3221</v>
      </c>
      <c r="F3443" s="229" t="s">
        <v>146</v>
      </c>
      <c r="G3443" s="209"/>
      <c r="H3443" s="334">
        <v>4000</v>
      </c>
      <c r="I3443" s="334">
        <v>4000</v>
      </c>
      <c r="J3443" s="245">
        <v>0</v>
      </c>
    </row>
    <row r="3444" spans="1:10" x14ac:dyDescent="0.2">
      <c r="A3444" s="325">
        <v>51298</v>
      </c>
      <c r="B3444" s="329" t="s">
        <v>847</v>
      </c>
      <c r="C3444" s="330">
        <v>43</v>
      </c>
      <c r="D3444" s="325"/>
      <c r="E3444" s="187">
        <v>323</v>
      </c>
      <c r="F3444" s="231"/>
      <c r="G3444" s="331"/>
      <c r="H3444" s="200">
        <f>H3445</f>
        <v>66000</v>
      </c>
      <c r="I3444" s="200">
        <f t="shared" ref="I3444" si="2087">I3445</f>
        <v>0</v>
      </c>
      <c r="J3444" s="200">
        <f t="shared" ref="J3444" si="2088">J3445</f>
        <v>0</v>
      </c>
    </row>
    <row r="3445" spans="1:10" s="152" customFormat="1" x14ac:dyDescent="0.2">
      <c r="A3445" s="216">
        <v>51298</v>
      </c>
      <c r="B3445" s="214" t="s">
        <v>847</v>
      </c>
      <c r="C3445" s="215">
        <v>43</v>
      </c>
      <c r="D3445" s="216" t="s">
        <v>25</v>
      </c>
      <c r="E3445" s="188">
        <v>3237</v>
      </c>
      <c r="F3445" s="229" t="s">
        <v>36</v>
      </c>
      <c r="G3445" s="209"/>
      <c r="H3445" s="334">
        <v>66000</v>
      </c>
      <c r="I3445" s="334">
        <v>0</v>
      </c>
      <c r="J3445" s="245">
        <v>0</v>
      </c>
    </row>
    <row r="3446" spans="1:10" x14ac:dyDescent="0.2">
      <c r="A3446" s="325">
        <v>51298</v>
      </c>
      <c r="B3446" s="329" t="s">
        <v>847</v>
      </c>
      <c r="C3446" s="330">
        <v>43</v>
      </c>
      <c r="D3446" s="325"/>
      <c r="E3446" s="187">
        <v>329</v>
      </c>
      <c r="F3446" s="231"/>
      <c r="G3446" s="331"/>
      <c r="H3446" s="200">
        <f>H3447</f>
        <v>11000</v>
      </c>
      <c r="I3446" s="200">
        <f t="shared" ref="I3446" si="2089">I3447</f>
        <v>0</v>
      </c>
      <c r="J3446" s="200">
        <f t="shared" ref="J3446" si="2090">J3447</f>
        <v>0</v>
      </c>
    </row>
    <row r="3447" spans="1:10" ht="15" x14ac:dyDescent="0.2">
      <c r="A3447" s="216">
        <v>51298</v>
      </c>
      <c r="B3447" s="214" t="s">
        <v>847</v>
      </c>
      <c r="C3447" s="215">
        <v>43</v>
      </c>
      <c r="D3447" s="216" t="s">
        <v>25</v>
      </c>
      <c r="E3447" s="188">
        <v>3293</v>
      </c>
      <c r="F3447" s="229" t="s">
        <v>124</v>
      </c>
      <c r="H3447" s="334">
        <v>11000</v>
      </c>
      <c r="I3447" s="245">
        <v>0</v>
      </c>
      <c r="J3447" s="245">
        <v>0</v>
      </c>
    </row>
    <row r="3448" spans="1:10" s="152" customFormat="1" x14ac:dyDescent="0.2">
      <c r="A3448" s="335">
        <v>51298</v>
      </c>
      <c r="B3448" s="333" t="s">
        <v>847</v>
      </c>
      <c r="C3448" s="286">
        <v>43</v>
      </c>
      <c r="D3448" s="333"/>
      <c r="E3448" s="287">
        <v>42</v>
      </c>
      <c r="F3448" s="288"/>
      <c r="G3448" s="288"/>
      <c r="H3448" s="318">
        <f>H3449+H3451</f>
        <v>237000</v>
      </c>
      <c r="I3448" s="318">
        <f t="shared" ref="I3448:J3448" si="2091">I3449+I3451</f>
        <v>79000</v>
      </c>
      <c r="J3448" s="318">
        <f t="shared" si="2091"/>
        <v>0</v>
      </c>
    </row>
    <row r="3449" spans="1:10" x14ac:dyDescent="0.2">
      <c r="A3449" s="325">
        <v>51298</v>
      </c>
      <c r="B3449" s="329" t="s">
        <v>847</v>
      </c>
      <c r="C3449" s="330">
        <v>43</v>
      </c>
      <c r="D3449" s="325"/>
      <c r="E3449" s="187">
        <v>421</v>
      </c>
      <c r="F3449" s="231"/>
      <c r="G3449" s="331"/>
      <c r="H3449" s="200">
        <f>H3450</f>
        <v>96000</v>
      </c>
      <c r="I3449" s="200">
        <f t="shared" ref="I3449:J3449" si="2092">I3450</f>
        <v>0</v>
      </c>
      <c r="J3449" s="200">
        <f t="shared" si="2092"/>
        <v>0</v>
      </c>
    </row>
    <row r="3450" spans="1:10" s="152" customFormat="1" x14ac:dyDescent="0.2">
      <c r="A3450" s="216">
        <v>51298</v>
      </c>
      <c r="B3450" s="214" t="s">
        <v>847</v>
      </c>
      <c r="C3450" s="215">
        <v>43</v>
      </c>
      <c r="D3450" s="216" t="s">
        <v>25</v>
      </c>
      <c r="E3450" s="188">
        <v>4214</v>
      </c>
      <c r="F3450" s="229" t="s">
        <v>154</v>
      </c>
      <c r="G3450" s="209"/>
      <c r="H3450" s="334">
        <v>96000</v>
      </c>
      <c r="I3450" s="245">
        <v>0</v>
      </c>
      <c r="J3450" s="245">
        <v>0</v>
      </c>
    </row>
    <row r="3451" spans="1:10" x14ac:dyDescent="0.2">
      <c r="A3451" s="325">
        <v>51298</v>
      </c>
      <c r="B3451" s="329" t="s">
        <v>847</v>
      </c>
      <c r="C3451" s="330">
        <v>43</v>
      </c>
      <c r="D3451" s="325"/>
      <c r="E3451" s="187">
        <v>422</v>
      </c>
      <c r="F3451" s="231"/>
      <c r="G3451" s="331"/>
      <c r="H3451" s="200">
        <f>H3452+H3453</f>
        <v>141000</v>
      </c>
      <c r="I3451" s="200">
        <f t="shared" ref="I3451:J3451" si="2093">I3452+I3453</f>
        <v>79000</v>
      </c>
      <c r="J3451" s="200">
        <f t="shared" si="2093"/>
        <v>0</v>
      </c>
    </row>
    <row r="3452" spans="1:10" ht="15" x14ac:dyDescent="0.2">
      <c r="A3452" s="216">
        <v>51298</v>
      </c>
      <c r="B3452" s="214" t="s">
        <v>847</v>
      </c>
      <c r="C3452" s="215">
        <v>43</v>
      </c>
      <c r="D3452" s="216" t="s">
        <v>25</v>
      </c>
      <c r="E3452" s="188">
        <v>4223</v>
      </c>
      <c r="F3452" s="229" t="s">
        <v>131</v>
      </c>
      <c r="H3452" s="334">
        <v>141000</v>
      </c>
      <c r="I3452" s="245">
        <v>0</v>
      </c>
      <c r="J3452" s="245">
        <v>0</v>
      </c>
    </row>
    <row r="3453" spans="1:10" s="152" customFormat="1" x14ac:dyDescent="0.2">
      <c r="A3453" s="216">
        <v>51298</v>
      </c>
      <c r="B3453" s="214" t="s">
        <v>847</v>
      </c>
      <c r="C3453" s="215">
        <v>43</v>
      </c>
      <c r="D3453" s="216" t="s">
        <v>25</v>
      </c>
      <c r="E3453" s="188">
        <v>4225</v>
      </c>
      <c r="F3453" s="229" t="s">
        <v>134</v>
      </c>
      <c r="G3453" s="209"/>
      <c r="H3453" s="334">
        <v>0</v>
      </c>
      <c r="I3453" s="334">
        <v>79000</v>
      </c>
      <c r="J3453" s="334">
        <v>0</v>
      </c>
    </row>
    <row r="3454" spans="1:10" x14ac:dyDescent="0.2">
      <c r="A3454" s="335">
        <v>51298</v>
      </c>
      <c r="B3454" s="333" t="s">
        <v>847</v>
      </c>
      <c r="C3454" s="286">
        <v>51</v>
      </c>
      <c r="D3454" s="333"/>
      <c r="E3454" s="287">
        <v>31</v>
      </c>
      <c r="F3454" s="288"/>
      <c r="G3454" s="288"/>
      <c r="H3454" s="318">
        <f>H3455+H3457</f>
        <v>56000</v>
      </c>
      <c r="I3454" s="318">
        <f t="shared" ref="I3454" si="2094">I3455+I3457</f>
        <v>0</v>
      </c>
      <c r="J3454" s="318">
        <f t="shared" ref="J3454" si="2095">J3455+J3457</f>
        <v>0</v>
      </c>
    </row>
    <row r="3455" spans="1:10" s="152" customFormat="1" x14ac:dyDescent="0.2">
      <c r="A3455" s="325">
        <v>51298</v>
      </c>
      <c r="B3455" s="329" t="s">
        <v>847</v>
      </c>
      <c r="C3455" s="330">
        <v>51</v>
      </c>
      <c r="D3455" s="325"/>
      <c r="E3455" s="187">
        <v>311</v>
      </c>
      <c r="F3455" s="231"/>
      <c r="G3455" s="331"/>
      <c r="H3455" s="200">
        <f>H3456</f>
        <v>47000</v>
      </c>
      <c r="I3455" s="200">
        <f t="shared" ref="I3455" si="2096">I3456</f>
        <v>0</v>
      </c>
      <c r="J3455" s="200">
        <f t="shared" ref="J3455" si="2097">J3456</f>
        <v>0</v>
      </c>
    </row>
    <row r="3456" spans="1:10" ht="15" x14ac:dyDescent="0.2">
      <c r="A3456" s="216">
        <v>51298</v>
      </c>
      <c r="B3456" s="214" t="s">
        <v>847</v>
      </c>
      <c r="C3456" s="215">
        <v>51</v>
      </c>
      <c r="D3456" s="216" t="s">
        <v>25</v>
      </c>
      <c r="E3456" s="188">
        <v>3111</v>
      </c>
      <c r="F3456" s="229" t="s">
        <v>19</v>
      </c>
      <c r="H3456" s="334">
        <v>47000</v>
      </c>
      <c r="I3456" s="245">
        <v>0</v>
      </c>
      <c r="J3456" s="245">
        <v>0</v>
      </c>
    </row>
    <row r="3457" spans="1:10" s="152" customFormat="1" x14ac:dyDescent="0.2">
      <c r="A3457" s="325">
        <v>51298</v>
      </c>
      <c r="B3457" s="329" t="s">
        <v>847</v>
      </c>
      <c r="C3457" s="330">
        <v>51</v>
      </c>
      <c r="D3457" s="325"/>
      <c r="E3457" s="187">
        <v>313</v>
      </c>
      <c r="F3457" s="231"/>
      <c r="G3457" s="331"/>
      <c r="H3457" s="200">
        <f t="shared" ref="H3457:J3457" si="2098">H3458</f>
        <v>9000</v>
      </c>
      <c r="I3457" s="200">
        <f t="shared" si="2098"/>
        <v>0</v>
      </c>
      <c r="J3457" s="200">
        <f t="shared" si="2098"/>
        <v>0</v>
      </c>
    </row>
    <row r="3458" spans="1:10" ht="15" x14ac:dyDescent="0.2">
      <c r="A3458" s="216">
        <v>51298</v>
      </c>
      <c r="B3458" s="214" t="s">
        <v>847</v>
      </c>
      <c r="C3458" s="215">
        <v>51</v>
      </c>
      <c r="D3458" s="216" t="s">
        <v>25</v>
      </c>
      <c r="E3458" s="188">
        <v>3132</v>
      </c>
      <c r="F3458" s="229" t="s">
        <v>280</v>
      </c>
      <c r="H3458" s="334">
        <v>9000</v>
      </c>
      <c r="I3458" s="245">
        <v>0</v>
      </c>
      <c r="J3458" s="245">
        <v>0</v>
      </c>
    </row>
    <row r="3459" spans="1:10" x14ac:dyDescent="0.2">
      <c r="A3459" s="335">
        <v>51298</v>
      </c>
      <c r="B3459" s="333" t="s">
        <v>847</v>
      </c>
      <c r="C3459" s="286">
        <v>559</v>
      </c>
      <c r="D3459" s="333"/>
      <c r="E3459" s="287">
        <v>31</v>
      </c>
      <c r="F3459" s="288"/>
      <c r="G3459" s="288"/>
      <c r="H3459" s="318">
        <f>H3460+H3462</f>
        <v>104000</v>
      </c>
      <c r="I3459" s="318">
        <f t="shared" ref="I3459:J3459" si="2099">I3460+I3462</f>
        <v>167000</v>
      </c>
      <c r="J3459" s="318">
        <f t="shared" si="2099"/>
        <v>0</v>
      </c>
    </row>
    <row r="3460" spans="1:10" s="152" customFormat="1" x14ac:dyDescent="0.2">
      <c r="A3460" s="325">
        <v>51298</v>
      </c>
      <c r="B3460" s="329" t="s">
        <v>847</v>
      </c>
      <c r="C3460" s="330">
        <v>559</v>
      </c>
      <c r="D3460" s="325"/>
      <c r="E3460" s="187">
        <v>311</v>
      </c>
      <c r="F3460" s="231"/>
      <c r="G3460" s="331"/>
      <c r="H3460" s="200">
        <f>H3461</f>
        <v>87000</v>
      </c>
      <c r="I3460" s="200">
        <f t="shared" ref="I3460" si="2100">I3461</f>
        <v>139000</v>
      </c>
      <c r="J3460" s="200">
        <f t="shared" ref="J3460" si="2101">J3461</f>
        <v>0</v>
      </c>
    </row>
    <row r="3461" spans="1:10" ht="15" x14ac:dyDescent="0.2">
      <c r="A3461" s="216">
        <v>51298</v>
      </c>
      <c r="B3461" s="214" t="s">
        <v>847</v>
      </c>
      <c r="C3461" s="215">
        <v>559</v>
      </c>
      <c r="D3461" s="216" t="s">
        <v>25</v>
      </c>
      <c r="E3461" s="188">
        <v>3111</v>
      </c>
      <c r="F3461" s="229" t="s">
        <v>19</v>
      </c>
      <c r="H3461" s="334">
        <v>87000</v>
      </c>
      <c r="I3461" s="334">
        <v>139000</v>
      </c>
      <c r="J3461" s="245">
        <v>0</v>
      </c>
    </row>
    <row r="3462" spans="1:10" s="152" customFormat="1" x14ac:dyDescent="0.2">
      <c r="A3462" s="325">
        <v>51298</v>
      </c>
      <c r="B3462" s="329" t="s">
        <v>847</v>
      </c>
      <c r="C3462" s="330">
        <v>559</v>
      </c>
      <c r="D3462" s="325"/>
      <c r="E3462" s="187">
        <v>313</v>
      </c>
      <c r="F3462" s="231"/>
      <c r="G3462" s="331"/>
      <c r="H3462" s="200">
        <f t="shared" ref="H3462:J3462" si="2102">H3463</f>
        <v>17000</v>
      </c>
      <c r="I3462" s="200">
        <f t="shared" si="2102"/>
        <v>28000</v>
      </c>
      <c r="J3462" s="200">
        <f t="shared" si="2102"/>
        <v>0</v>
      </c>
    </row>
    <row r="3463" spans="1:10" ht="15" x14ac:dyDescent="0.2">
      <c r="A3463" s="216">
        <v>51298</v>
      </c>
      <c r="B3463" s="214" t="s">
        <v>847</v>
      </c>
      <c r="C3463" s="215">
        <v>559</v>
      </c>
      <c r="D3463" s="216" t="s">
        <v>25</v>
      </c>
      <c r="E3463" s="188">
        <v>3132</v>
      </c>
      <c r="F3463" s="229" t="s">
        <v>280</v>
      </c>
      <c r="H3463" s="334">
        <v>17000</v>
      </c>
      <c r="I3463" s="334">
        <v>28000</v>
      </c>
      <c r="J3463" s="245">
        <v>0</v>
      </c>
    </row>
    <row r="3464" spans="1:10" s="152" customFormat="1" x14ac:dyDescent="0.2">
      <c r="A3464" s="335">
        <v>51298</v>
      </c>
      <c r="B3464" s="333" t="s">
        <v>847</v>
      </c>
      <c r="C3464" s="286">
        <v>559</v>
      </c>
      <c r="D3464" s="333"/>
      <c r="E3464" s="287">
        <v>32</v>
      </c>
      <c r="F3464" s="288"/>
      <c r="G3464" s="288"/>
      <c r="H3464" s="318">
        <f>H3465+H3469+H3471+H3467</f>
        <v>489000</v>
      </c>
      <c r="I3464" s="318">
        <f t="shared" ref="I3464:J3464" si="2103">I3465+I3469+I3471+I3467</f>
        <v>55000</v>
      </c>
      <c r="J3464" s="318">
        <f t="shared" si="2103"/>
        <v>0</v>
      </c>
    </row>
    <row r="3465" spans="1:10" x14ac:dyDescent="0.2">
      <c r="A3465" s="325">
        <v>51298</v>
      </c>
      <c r="B3465" s="329" t="s">
        <v>847</v>
      </c>
      <c r="C3465" s="330">
        <v>559</v>
      </c>
      <c r="D3465" s="325"/>
      <c r="E3465" s="187">
        <v>321</v>
      </c>
      <c r="F3465" s="231"/>
      <c r="G3465" s="331"/>
      <c r="H3465" s="200">
        <f>H3466</f>
        <v>26000</v>
      </c>
      <c r="I3465" s="200">
        <f t="shared" ref="I3465" si="2104">I3466</f>
        <v>26000</v>
      </c>
      <c r="J3465" s="200">
        <f t="shared" ref="J3465" si="2105">J3466</f>
        <v>0</v>
      </c>
    </row>
    <row r="3466" spans="1:10" ht="15" x14ac:dyDescent="0.2">
      <c r="A3466" s="216">
        <v>51298</v>
      </c>
      <c r="B3466" s="214" t="s">
        <v>847</v>
      </c>
      <c r="C3466" s="215">
        <v>559</v>
      </c>
      <c r="D3466" s="216" t="s">
        <v>25</v>
      </c>
      <c r="E3466" s="188">
        <v>3211</v>
      </c>
      <c r="F3466" s="229" t="s">
        <v>110</v>
      </c>
      <c r="H3466" s="334">
        <v>26000</v>
      </c>
      <c r="I3466" s="334">
        <v>26000</v>
      </c>
      <c r="J3466" s="245">
        <v>0</v>
      </c>
    </row>
    <row r="3467" spans="1:10" s="152" customFormat="1" x14ac:dyDescent="0.2">
      <c r="A3467" s="325">
        <v>51298</v>
      </c>
      <c r="B3467" s="329" t="s">
        <v>847</v>
      </c>
      <c r="C3467" s="330">
        <v>559</v>
      </c>
      <c r="D3467" s="325"/>
      <c r="E3467" s="187">
        <v>322</v>
      </c>
      <c r="F3467" s="231"/>
      <c r="G3467" s="331"/>
      <c r="H3467" s="200">
        <f>H3468</f>
        <v>28000</v>
      </c>
      <c r="I3467" s="200">
        <f t="shared" ref="I3467" si="2106">I3468</f>
        <v>29000</v>
      </c>
      <c r="J3467" s="200">
        <f t="shared" ref="J3467" si="2107">J3468</f>
        <v>0</v>
      </c>
    </row>
    <row r="3468" spans="1:10" ht="15" x14ac:dyDescent="0.2">
      <c r="A3468" s="216">
        <v>51298</v>
      </c>
      <c r="B3468" s="214" t="s">
        <v>847</v>
      </c>
      <c r="C3468" s="215">
        <v>559</v>
      </c>
      <c r="D3468" s="216" t="s">
        <v>25</v>
      </c>
      <c r="E3468" s="188">
        <v>3221</v>
      </c>
      <c r="F3468" s="229" t="s">
        <v>146</v>
      </c>
      <c r="H3468" s="334">
        <v>28000</v>
      </c>
      <c r="I3468" s="334">
        <v>29000</v>
      </c>
      <c r="J3468" s="245">
        <v>0</v>
      </c>
    </row>
    <row r="3469" spans="1:10" x14ac:dyDescent="0.2">
      <c r="A3469" s="325">
        <v>51298</v>
      </c>
      <c r="B3469" s="329" t="s">
        <v>847</v>
      </c>
      <c r="C3469" s="330">
        <v>559</v>
      </c>
      <c r="D3469" s="325"/>
      <c r="E3469" s="187">
        <v>323</v>
      </c>
      <c r="F3469" s="231"/>
      <c r="G3469" s="331"/>
      <c r="H3469" s="200">
        <f>H3470</f>
        <v>374000</v>
      </c>
      <c r="I3469" s="200">
        <f t="shared" ref="I3469" si="2108">I3470</f>
        <v>0</v>
      </c>
      <c r="J3469" s="200">
        <f t="shared" ref="J3469" si="2109">J3470</f>
        <v>0</v>
      </c>
    </row>
    <row r="3470" spans="1:10" s="152" customFormat="1" x14ac:dyDescent="0.2">
      <c r="A3470" s="216">
        <v>51298</v>
      </c>
      <c r="B3470" s="214" t="s">
        <v>847</v>
      </c>
      <c r="C3470" s="215">
        <v>559</v>
      </c>
      <c r="D3470" s="216" t="s">
        <v>25</v>
      </c>
      <c r="E3470" s="188">
        <v>3237</v>
      </c>
      <c r="F3470" s="229" t="s">
        <v>36</v>
      </c>
      <c r="G3470" s="209"/>
      <c r="H3470" s="334">
        <v>374000</v>
      </c>
      <c r="I3470" s="334">
        <v>0</v>
      </c>
      <c r="J3470" s="245">
        <v>0</v>
      </c>
    </row>
    <row r="3471" spans="1:10" x14ac:dyDescent="0.2">
      <c r="A3471" s="325">
        <v>51298</v>
      </c>
      <c r="B3471" s="329" t="s">
        <v>847</v>
      </c>
      <c r="C3471" s="330">
        <v>559</v>
      </c>
      <c r="D3471" s="325"/>
      <c r="E3471" s="187">
        <v>329</v>
      </c>
      <c r="F3471" s="231"/>
      <c r="G3471" s="331"/>
      <c r="H3471" s="200">
        <f>H3472</f>
        <v>61000</v>
      </c>
      <c r="I3471" s="200">
        <f t="shared" ref="I3471" si="2110">I3472</f>
        <v>0</v>
      </c>
      <c r="J3471" s="200">
        <f t="shared" ref="J3471" si="2111">J3472</f>
        <v>0</v>
      </c>
    </row>
    <row r="3472" spans="1:10" s="152" customFormat="1" x14ac:dyDescent="0.2">
      <c r="A3472" s="216">
        <v>51298</v>
      </c>
      <c r="B3472" s="214" t="s">
        <v>847</v>
      </c>
      <c r="C3472" s="215">
        <v>559</v>
      </c>
      <c r="D3472" s="216" t="s">
        <v>25</v>
      </c>
      <c r="E3472" s="188">
        <v>3293</v>
      </c>
      <c r="F3472" s="229" t="s">
        <v>124</v>
      </c>
      <c r="G3472" s="209"/>
      <c r="H3472" s="334">
        <v>61000</v>
      </c>
      <c r="I3472" s="245">
        <v>0</v>
      </c>
      <c r="J3472" s="245">
        <v>0</v>
      </c>
    </row>
    <row r="3473" spans="1:10" x14ac:dyDescent="0.2">
      <c r="A3473" s="335">
        <v>51298</v>
      </c>
      <c r="B3473" s="333" t="s">
        <v>847</v>
      </c>
      <c r="C3473" s="286">
        <v>559</v>
      </c>
      <c r="D3473" s="333"/>
      <c r="E3473" s="287">
        <v>42</v>
      </c>
      <c r="F3473" s="288"/>
      <c r="G3473" s="288"/>
      <c r="H3473" s="318">
        <f>H3474+H3476</f>
        <v>1348000</v>
      </c>
      <c r="I3473" s="318">
        <f t="shared" ref="I3473" si="2112">I3474+I3476</f>
        <v>446000</v>
      </c>
      <c r="J3473" s="318">
        <f t="shared" ref="J3473" si="2113">J3474+J3476</f>
        <v>0</v>
      </c>
    </row>
    <row r="3474" spans="1:10" x14ac:dyDescent="0.2">
      <c r="A3474" s="325">
        <v>51298</v>
      </c>
      <c r="B3474" s="329" t="s">
        <v>847</v>
      </c>
      <c r="C3474" s="330">
        <v>559</v>
      </c>
      <c r="D3474" s="325"/>
      <c r="E3474" s="187">
        <v>421</v>
      </c>
      <c r="F3474" s="231"/>
      <c r="G3474" s="331"/>
      <c r="H3474" s="200">
        <f>H3475</f>
        <v>546000</v>
      </c>
      <c r="I3474" s="200">
        <f t="shared" ref="I3474" si="2114">I3475</f>
        <v>0</v>
      </c>
      <c r="J3474" s="200">
        <f t="shared" ref="J3474" si="2115">J3475</f>
        <v>0</v>
      </c>
    </row>
    <row r="3475" spans="1:10" s="152" customFormat="1" x14ac:dyDescent="0.2">
      <c r="A3475" s="216">
        <v>51298</v>
      </c>
      <c r="B3475" s="214" t="s">
        <v>847</v>
      </c>
      <c r="C3475" s="215">
        <v>559</v>
      </c>
      <c r="D3475" s="216" t="s">
        <v>25</v>
      </c>
      <c r="E3475" s="188">
        <v>4214</v>
      </c>
      <c r="F3475" s="229" t="s">
        <v>154</v>
      </c>
      <c r="G3475" s="209"/>
      <c r="H3475" s="334">
        <v>546000</v>
      </c>
      <c r="I3475" s="245">
        <v>0</v>
      </c>
      <c r="J3475" s="245">
        <v>0</v>
      </c>
    </row>
    <row r="3476" spans="1:10" x14ac:dyDescent="0.2">
      <c r="A3476" s="325">
        <v>51298</v>
      </c>
      <c r="B3476" s="329" t="s">
        <v>847</v>
      </c>
      <c r="C3476" s="330">
        <v>559</v>
      </c>
      <c r="D3476" s="325"/>
      <c r="E3476" s="187">
        <v>422</v>
      </c>
      <c r="F3476" s="231"/>
      <c r="G3476" s="331"/>
      <c r="H3476" s="200">
        <f>H3477+H3478</f>
        <v>802000</v>
      </c>
      <c r="I3476" s="200">
        <f t="shared" ref="I3476" si="2116">I3477+I3478</f>
        <v>446000</v>
      </c>
      <c r="J3476" s="200">
        <f t="shared" ref="J3476" si="2117">J3477+J3478</f>
        <v>0</v>
      </c>
    </row>
    <row r="3477" spans="1:10" s="152" customFormat="1" x14ac:dyDescent="0.2">
      <c r="A3477" s="216">
        <v>51298</v>
      </c>
      <c r="B3477" s="214" t="s">
        <v>847</v>
      </c>
      <c r="C3477" s="215">
        <v>559</v>
      </c>
      <c r="D3477" s="216" t="s">
        <v>25</v>
      </c>
      <c r="E3477" s="188">
        <v>4223</v>
      </c>
      <c r="F3477" s="229" t="s">
        <v>131</v>
      </c>
      <c r="G3477" s="209"/>
      <c r="H3477" s="334">
        <v>802000</v>
      </c>
      <c r="I3477" s="245">
        <v>0</v>
      </c>
      <c r="J3477" s="245">
        <v>0</v>
      </c>
    </row>
    <row r="3478" spans="1:10" ht="15" x14ac:dyDescent="0.2">
      <c r="A3478" s="216">
        <v>51298</v>
      </c>
      <c r="B3478" s="214" t="s">
        <v>847</v>
      </c>
      <c r="C3478" s="215">
        <v>559</v>
      </c>
      <c r="D3478" s="216" t="s">
        <v>25</v>
      </c>
      <c r="E3478" s="188">
        <v>4225</v>
      </c>
      <c r="F3478" s="229" t="s">
        <v>134</v>
      </c>
      <c r="H3478" s="334">
        <v>0</v>
      </c>
      <c r="I3478" s="334">
        <v>446000</v>
      </c>
      <c r="J3478" s="334">
        <v>0</v>
      </c>
    </row>
    <row r="3479" spans="1:10" s="152" customFormat="1" ht="67.5" x14ac:dyDescent="0.2">
      <c r="A3479" s="391">
        <v>51298</v>
      </c>
      <c r="B3479" s="297" t="s">
        <v>849</v>
      </c>
      <c r="C3479" s="297"/>
      <c r="D3479" s="297"/>
      <c r="E3479" s="298"/>
      <c r="F3479" s="300" t="s">
        <v>848</v>
      </c>
      <c r="G3479" s="301" t="s">
        <v>690</v>
      </c>
      <c r="H3479" s="302">
        <f>H3480+H3488+H3493+H3485</f>
        <v>19000</v>
      </c>
      <c r="I3479" s="302">
        <f t="shared" ref="I3479:J3479" si="2118">I3480+I3488+I3493</f>
        <v>0</v>
      </c>
      <c r="J3479" s="302">
        <f t="shared" si="2118"/>
        <v>0</v>
      </c>
    </row>
    <row r="3480" spans="1:10" x14ac:dyDescent="0.2">
      <c r="A3480" s="335">
        <v>51298</v>
      </c>
      <c r="B3480" s="333" t="s">
        <v>849</v>
      </c>
      <c r="C3480" s="286">
        <v>43</v>
      </c>
      <c r="D3480" s="333"/>
      <c r="E3480" s="287">
        <v>31</v>
      </c>
      <c r="F3480" s="288"/>
      <c r="G3480" s="288"/>
      <c r="H3480" s="318">
        <f>H3481+H3483</f>
        <v>3000</v>
      </c>
      <c r="I3480" s="318">
        <f t="shared" ref="I3480" si="2119">I3481+I3483</f>
        <v>0</v>
      </c>
      <c r="J3480" s="318">
        <f t="shared" ref="J3480" si="2120">J3481+J3483</f>
        <v>0</v>
      </c>
    </row>
    <row r="3481" spans="1:10" s="152" customFormat="1" x14ac:dyDescent="0.2">
      <c r="A3481" s="325">
        <v>51298</v>
      </c>
      <c r="B3481" s="329" t="s">
        <v>849</v>
      </c>
      <c r="C3481" s="330">
        <v>43</v>
      </c>
      <c r="D3481" s="325"/>
      <c r="E3481" s="187">
        <v>311</v>
      </c>
      <c r="F3481" s="231"/>
      <c r="G3481" s="331"/>
      <c r="H3481" s="200">
        <f>H3482</f>
        <v>2500</v>
      </c>
      <c r="I3481" s="200">
        <f t="shared" ref="I3481" si="2121">I3482</f>
        <v>0</v>
      </c>
      <c r="J3481" s="200">
        <f t="shared" ref="J3481" si="2122">J3482</f>
        <v>0</v>
      </c>
    </row>
    <row r="3482" spans="1:10" ht="15" x14ac:dyDescent="0.2">
      <c r="A3482" s="216">
        <v>51298</v>
      </c>
      <c r="B3482" s="214" t="s">
        <v>849</v>
      </c>
      <c r="C3482" s="215">
        <v>43</v>
      </c>
      <c r="D3482" s="216" t="s">
        <v>25</v>
      </c>
      <c r="E3482" s="188">
        <v>3111</v>
      </c>
      <c r="F3482" s="229" t="s">
        <v>19</v>
      </c>
      <c r="H3482" s="334">
        <v>2500</v>
      </c>
      <c r="I3482" s="245">
        <v>0</v>
      </c>
      <c r="J3482" s="245">
        <v>0</v>
      </c>
    </row>
    <row r="3483" spans="1:10" x14ac:dyDescent="0.2">
      <c r="A3483" s="325">
        <v>51298</v>
      </c>
      <c r="B3483" s="329" t="s">
        <v>849</v>
      </c>
      <c r="C3483" s="330">
        <v>43</v>
      </c>
      <c r="D3483" s="325"/>
      <c r="E3483" s="187">
        <v>313</v>
      </c>
      <c r="F3483" s="231"/>
      <c r="G3483" s="331"/>
      <c r="H3483" s="200">
        <f t="shared" ref="H3483:J3483" si="2123">H3484</f>
        <v>500</v>
      </c>
      <c r="I3483" s="200">
        <f t="shared" si="2123"/>
        <v>0</v>
      </c>
      <c r="J3483" s="200">
        <f t="shared" si="2123"/>
        <v>0</v>
      </c>
    </row>
    <row r="3484" spans="1:10" s="152" customFormat="1" x14ac:dyDescent="0.2">
      <c r="A3484" s="216">
        <v>51298</v>
      </c>
      <c r="B3484" s="214" t="s">
        <v>849</v>
      </c>
      <c r="C3484" s="215">
        <v>43</v>
      </c>
      <c r="D3484" s="216" t="s">
        <v>25</v>
      </c>
      <c r="E3484" s="188">
        <v>3132</v>
      </c>
      <c r="F3484" s="229" t="s">
        <v>280</v>
      </c>
      <c r="G3484" s="209"/>
      <c r="H3484" s="334">
        <v>500</v>
      </c>
      <c r="I3484" s="245">
        <v>0</v>
      </c>
      <c r="J3484" s="245">
        <v>0</v>
      </c>
    </row>
    <row r="3485" spans="1:10" x14ac:dyDescent="0.2">
      <c r="A3485" s="335">
        <v>51298</v>
      </c>
      <c r="B3485" s="333" t="s">
        <v>849</v>
      </c>
      <c r="C3485" s="286">
        <v>43</v>
      </c>
      <c r="D3485" s="333"/>
      <c r="E3485" s="287">
        <v>32</v>
      </c>
      <c r="F3485" s="288"/>
      <c r="G3485" s="288"/>
      <c r="H3485" s="318">
        <f>H3486</f>
        <v>1000</v>
      </c>
      <c r="I3485" s="318">
        <f t="shared" ref="I3485:J3486" si="2124">I3486</f>
        <v>0</v>
      </c>
      <c r="J3485" s="318">
        <f t="shared" si="2124"/>
        <v>0</v>
      </c>
    </row>
    <row r="3486" spans="1:10" x14ac:dyDescent="0.2">
      <c r="A3486" s="325">
        <v>51298</v>
      </c>
      <c r="B3486" s="329" t="s">
        <v>849</v>
      </c>
      <c r="C3486" s="330">
        <v>43</v>
      </c>
      <c r="D3486" s="325"/>
      <c r="E3486" s="187">
        <v>322</v>
      </c>
      <c r="F3486" s="231"/>
      <c r="G3486" s="331"/>
      <c r="H3486" s="200">
        <f>H3487</f>
        <v>1000</v>
      </c>
      <c r="I3486" s="200">
        <f t="shared" si="2124"/>
        <v>0</v>
      </c>
      <c r="J3486" s="200">
        <f t="shared" si="2124"/>
        <v>0</v>
      </c>
    </row>
    <row r="3487" spans="1:10" s="152" customFormat="1" x14ac:dyDescent="0.2">
      <c r="A3487" s="216">
        <v>51298</v>
      </c>
      <c r="B3487" s="214" t="s">
        <v>849</v>
      </c>
      <c r="C3487" s="215">
        <v>43</v>
      </c>
      <c r="D3487" s="216" t="s">
        <v>25</v>
      </c>
      <c r="E3487" s="188">
        <v>3221</v>
      </c>
      <c r="F3487" s="229" t="s">
        <v>146</v>
      </c>
      <c r="G3487" s="209"/>
      <c r="H3487" s="334">
        <v>1000</v>
      </c>
      <c r="I3487" s="245">
        <v>0</v>
      </c>
      <c r="J3487" s="245">
        <v>0</v>
      </c>
    </row>
    <row r="3488" spans="1:10" x14ac:dyDescent="0.2">
      <c r="A3488" s="335">
        <v>51298</v>
      </c>
      <c r="B3488" s="333" t="s">
        <v>849</v>
      </c>
      <c r="C3488" s="286">
        <v>559</v>
      </c>
      <c r="D3488" s="333"/>
      <c r="E3488" s="287">
        <v>31</v>
      </c>
      <c r="F3488" s="288"/>
      <c r="G3488" s="288"/>
      <c r="H3488" s="318">
        <f>H3489+H3491</f>
        <v>13000</v>
      </c>
      <c r="I3488" s="318">
        <f t="shared" ref="I3488" si="2125">I3489+I3491</f>
        <v>0</v>
      </c>
      <c r="J3488" s="318">
        <f t="shared" ref="J3488" si="2126">J3489+J3491</f>
        <v>0</v>
      </c>
    </row>
    <row r="3489" spans="1:10" s="152" customFormat="1" x14ac:dyDescent="0.2">
      <c r="A3489" s="325">
        <v>51298</v>
      </c>
      <c r="B3489" s="329" t="s">
        <v>849</v>
      </c>
      <c r="C3489" s="330">
        <v>559</v>
      </c>
      <c r="D3489" s="325"/>
      <c r="E3489" s="187">
        <v>311</v>
      </c>
      <c r="F3489" s="231"/>
      <c r="G3489" s="331"/>
      <c r="H3489" s="200">
        <f>H3490</f>
        <v>11000</v>
      </c>
      <c r="I3489" s="200">
        <f t="shared" ref="I3489" si="2127">I3490</f>
        <v>0</v>
      </c>
      <c r="J3489" s="200">
        <f t="shared" ref="J3489" si="2128">J3490</f>
        <v>0</v>
      </c>
    </row>
    <row r="3490" spans="1:10" ht="15" x14ac:dyDescent="0.2">
      <c r="A3490" s="216">
        <v>51298</v>
      </c>
      <c r="B3490" s="214" t="s">
        <v>849</v>
      </c>
      <c r="C3490" s="215">
        <v>559</v>
      </c>
      <c r="D3490" s="216" t="s">
        <v>25</v>
      </c>
      <c r="E3490" s="188">
        <v>3111</v>
      </c>
      <c r="F3490" s="229" t="s">
        <v>19</v>
      </c>
      <c r="H3490" s="334">
        <v>11000</v>
      </c>
      <c r="I3490" s="245">
        <v>0</v>
      </c>
      <c r="J3490" s="245">
        <v>0</v>
      </c>
    </row>
    <row r="3491" spans="1:10" x14ac:dyDescent="0.2">
      <c r="A3491" s="325">
        <v>51298</v>
      </c>
      <c r="B3491" s="329" t="s">
        <v>849</v>
      </c>
      <c r="C3491" s="330">
        <v>559</v>
      </c>
      <c r="D3491" s="325"/>
      <c r="E3491" s="187">
        <v>313</v>
      </c>
      <c r="F3491" s="231"/>
      <c r="G3491" s="331"/>
      <c r="H3491" s="200">
        <f t="shared" ref="H3491:J3491" si="2129">H3492</f>
        <v>2000</v>
      </c>
      <c r="I3491" s="200">
        <f t="shared" si="2129"/>
        <v>0</v>
      </c>
      <c r="J3491" s="200">
        <f t="shared" si="2129"/>
        <v>0</v>
      </c>
    </row>
    <row r="3492" spans="1:10" s="152" customFormat="1" x14ac:dyDescent="0.2">
      <c r="A3492" s="216">
        <v>51298</v>
      </c>
      <c r="B3492" s="214" t="s">
        <v>849</v>
      </c>
      <c r="C3492" s="215">
        <v>559</v>
      </c>
      <c r="D3492" s="216" t="s">
        <v>25</v>
      </c>
      <c r="E3492" s="188">
        <v>3132</v>
      </c>
      <c r="F3492" s="229" t="s">
        <v>280</v>
      </c>
      <c r="G3492" s="209"/>
      <c r="H3492" s="334">
        <v>2000</v>
      </c>
      <c r="I3492" s="245">
        <v>0</v>
      </c>
      <c r="J3492" s="245">
        <v>0</v>
      </c>
    </row>
    <row r="3493" spans="1:10" x14ac:dyDescent="0.2">
      <c r="A3493" s="335">
        <v>51298</v>
      </c>
      <c r="B3493" s="333" t="s">
        <v>849</v>
      </c>
      <c r="C3493" s="286">
        <v>559</v>
      </c>
      <c r="D3493" s="333"/>
      <c r="E3493" s="287">
        <v>32</v>
      </c>
      <c r="F3493" s="288"/>
      <c r="G3493" s="288"/>
      <c r="H3493" s="318">
        <f>H3494</f>
        <v>2000</v>
      </c>
      <c r="I3493" s="318">
        <f t="shared" ref="I3493:J3493" si="2130">I3494</f>
        <v>0</v>
      </c>
      <c r="J3493" s="318">
        <f t="shared" si="2130"/>
        <v>0</v>
      </c>
    </row>
    <row r="3494" spans="1:10" s="179" customFormat="1" x14ac:dyDescent="0.2">
      <c r="A3494" s="325">
        <v>51298</v>
      </c>
      <c r="B3494" s="329" t="s">
        <v>849</v>
      </c>
      <c r="C3494" s="330">
        <v>559</v>
      </c>
      <c r="D3494" s="325"/>
      <c r="E3494" s="187">
        <v>322</v>
      </c>
      <c r="F3494" s="231"/>
      <c r="G3494" s="331"/>
      <c r="H3494" s="200">
        <f>H3495</f>
        <v>2000</v>
      </c>
      <c r="I3494" s="200">
        <f t="shared" ref="I3494" si="2131">I3495</f>
        <v>0</v>
      </c>
      <c r="J3494" s="200">
        <f t="shared" ref="J3494" si="2132">J3495</f>
        <v>0</v>
      </c>
    </row>
    <row r="3495" spans="1:10" s="152" customFormat="1" x14ac:dyDescent="0.2">
      <c r="A3495" s="216">
        <v>51298</v>
      </c>
      <c r="B3495" s="214" t="s">
        <v>849</v>
      </c>
      <c r="C3495" s="215">
        <v>559</v>
      </c>
      <c r="D3495" s="216" t="s">
        <v>25</v>
      </c>
      <c r="E3495" s="188">
        <v>3221</v>
      </c>
      <c r="F3495" s="229" t="s">
        <v>146</v>
      </c>
      <c r="G3495" s="209"/>
      <c r="H3495" s="334">
        <v>2000</v>
      </c>
      <c r="I3495" s="245">
        <v>0</v>
      </c>
      <c r="J3495" s="245">
        <v>0</v>
      </c>
    </row>
    <row r="3496" spans="1:10" ht="67.5" x14ac:dyDescent="0.2">
      <c r="A3496" s="391">
        <v>51298</v>
      </c>
      <c r="B3496" s="297" t="s">
        <v>851</v>
      </c>
      <c r="C3496" s="297"/>
      <c r="D3496" s="297"/>
      <c r="E3496" s="298"/>
      <c r="F3496" s="300" t="s">
        <v>850</v>
      </c>
      <c r="G3496" s="301" t="s">
        <v>690</v>
      </c>
      <c r="H3496" s="302">
        <f>H3497+H3505+H3510+H3502</f>
        <v>27000</v>
      </c>
      <c r="I3496" s="302">
        <f t="shared" ref="I3496:J3496" si="2133">I3497+I3505+I3510</f>
        <v>0</v>
      </c>
      <c r="J3496" s="302">
        <f t="shared" si="2133"/>
        <v>0</v>
      </c>
    </row>
    <row r="3497" spans="1:10" s="152" customFormat="1" x14ac:dyDescent="0.2">
      <c r="A3497" s="335">
        <v>51298</v>
      </c>
      <c r="B3497" s="333" t="s">
        <v>851</v>
      </c>
      <c r="C3497" s="286">
        <v>43</v>
      </c>
      <c r="D3497" s="333"/>
      <c r="E3497" s="287">
        <v>31</v>
      </c>
      <c r="F3497" s="288"/>
      <c r="G3497" s="288"/>
      <c r="H3497" s="318">
        <f>H3498+H3500</f>
        <v>5000</v>
      </c>
      <c r="I3497" s="318">
        <f t="shared" ref="I3497" si="2134">I3498+I3500</f>
        <v>0</v>
      </c>
      <c r="J3497" s="318">
        <f t="shared" ref="J3497" si="2135">J3498+J3500</f>
        <v>0</v>
      </c>
    </row>
    <row r="3498" spans="1:10" x14ac:dyDescent="0.2">
      <c r="A3498" s="325">
        <v>51298</v>
      </c>
      <c r="B3498" s="329" t="s">
        <v>851</v>
      </c>
      <c r="C3498" s="330">
        <v>43</v>
      </c>
      <c r="D3498" s="325"/>
      <c r="E3498" s="187">
        <v>311</v>
      </c>
      <c r="F3498" s="231"/>
      <c r="G3498" s="331"/>
      <c r="H3498" s="200">
        <f>H3499</f>
        <v>4000</v>
      </c>
      <c r="I3498" s="200">
        <f t="shared" ref="I3498" si="2136">I3499</f>
        <v>0</v>
      </c>
      <c r="J3498" s="200">
        <f t="shared" ref="J3498" si="2137">J3499</f>
        <v>0</v>
      </c>
    </row>
    <row r="3499" spans="1:10" s="152" customFormat="1" x14ac:dyDescent="0.2">
      <c r="A3499" s="216">
        <v>51298</v>
      </c>
      <c r="B3499" s="214" t="s">
        <v>851</v>
      </c>
      <c r="C3499" s="215">
        <v>43</v>
      </c>
      <c r="D3499" s="216" t="s">
        <v>25</v>
      </c>
      <c r="E3499" s="188">
        <v>3111</v>
      </c>
      <c r="F3499" s="229" t="s">
        <v>19</v>
      </c>
      <c r="G3499" s="209"/>
      <c r="H3499" s="334">
        <v>4000</v>
      </c>
      <c r="I3499" s="245">
        <v>0</v>
      </c>
      <c r="J3499" s="245">
        <v>0</v>
      </c>
    </row>
    <row r="3500" spans="1:10" x14ac:dyDescent="0.2">
      <c r="A3500" s="325">
        <v>51298</v>
      </c>
      <c r="B3500" s="329" t="s">
        <v>851</v>
      </c>
      <c r="C3500" s="330">
        <v>43</v>
      </c>
      <c r="D3500" s="325"/>
      <c r="E3500" s="187">
        <v>313</v>
      </c>
      <c r="F3500" s="231"/>
      <c r="G3500" s="331"/>
      <c r="H3500" s="200">
        <f t="shared" ref="H3500:J3500" si="2138">H3501</f>
        <v>1000</v>
      </c>
      <c r="I3500" s="200">
        <f t="shared" si="2138"/>
        <v>0</v>
      </c>
      <c r="J3500" s="200">
        <f t="shared" si="2138"/>
        <v>0</v>
      </c>
    </row>
    <row r="3501" spans="1:10" s="152" customFormat="1" x14ac:dyDescent="0.2">
      <c r="A3501" s="216">
        <v>51298</v>
      </c>
      <c r="B3501" s="214" t="s">
        <v>851</v>
      </c>
      <c r="C3501" s="215">
        <v>43</v>
      </c>
      <c r="D3501" s="216" t="s">
        <v>25</v>
      </c>
      <c r="E3501" s="188">
        <v>3132</v>
      </c>
      <c r="F3501" s="229" t="s">
        <v>280</v>
      </c>
      <c r="G3501" s="209"/>
      <c r="H3501" s="334">
        <v>1000</v>
      </c>
      <c r="I3501" s="245">
        <v>0</v>
      </c>
      <c r="J3501" s="245">
        <v>0</v>
      </c>
    </row>
    <row r="3502" spans="1:10" x14ac:dyDescent="0.2">
      <c r="A3502" s="335">
        <v>51298</v>
      </c>
      <c r="B3502" s="333" t="s">
        <v>851</v>
      </c>
      <c r="C3502" s="286">
        <v>43</v>
      </c>
      <c r="D3502" s="333"/>
      <c r="E3502" s="287">
        <v>32</v>
      </c>
      <c r="F3502" s="288"/>
      <c r="G3502" s="288"/>
      <c r="H3502" s="318">
        <f>H3503</f>
        <v>1000</v>
      </c>
      <c r="I3502" s="318">
        <f t="shared" ref="I3502:J3503" si="2139">I3503</f>
        <v>0</v>
      </c>
      <c r="J3502" s="318">
        <f t="shared" si="2139"/>
        <v>0</v>
      </c>
    </row>
    <row r="3503" spans="1:10" x14ac:dyDescent="0.2">
      <c r="A3503" s="325">
        <v>51298</v>
      </c>
      <c r="B3503" s="329" t="s">
        <v>851</v>
      </c>
      <c r="C3503" s="330">
        <v>43</v>
      </c>
      <c r="D3503" s="325"/>
      <c r="E3503" s="187">
        <v>322</v>
      </c>
      <c r="F3503" s="231"/>
      <c r="G3503" s="331"/>
      <c r="H3503" s="200">
        <f>H3504</f>
        <v>1000</v>
      </c>
      <c r="I3503" s="200">
        <f t="shared" si="2139"/>
        <v>0</v>
      </c>
      <c r="J3503" s="200">
        <f t="shared" si="2139"/>
        <v>0</v>
      </c>
    </row>
    <row r="3504" spans="1:10" ht="15" x14ac:dyDescent="0.2">
      <c r="A3504" s="216">
        <v>51298</v>
      </c>
      <c r="B3504" s="214" t="s">
        <v>851</v>
      </c>
      <c r="C3504" s="215">
        <v>43</v>
      </c>
      <c r="D3504" s="216" t="s">
        <v>25</v>
      </c>
      <c r="E3504" s="188">
        <v>3221</v>
      </c>
      <c r="F3504" s="229" t="s">
        <v>146</v>
      </c>
      <c r="H3504" s="334">
        <v>1000</v>
      </c>
      <c r="I3504" s="245">
        <v>0</v>
      </c>
      <c r="J3504" s="245">
        <v>0</v>
      </c>
    </row>
    <row r="3505" spans="1:10" s="152" customFormat="1" x14ac:dyDescent="0.2">
      <c r="A3505" s="335">
        <v>51298</v>
      </c>
      <c r="B3505" s="333" t="s">
        <v>851</v>
      </c>
      <c r="C3505" s="286">
        <v>559</v>
      </c>
      <c r="D3505" s="333"/>
      <c r="E3505" s="287">
        <v>31</v>
      </c>
      <c r="F3505" s="288"/>
      <c r="G3505" s="288"/>
      <c r="H3505" s="318">
        <f>H3506+H3508</f>
        <v>17000</v>
      </c>
      <c r="I3505" s="318">
        <f t="shared" ref="I3505" si="2140">I3506+I3508</f>
        <v>0</v>
      </c>
      <c r="J3505" s="318">
        <f t="shared" ref="J3505" si="2141">J3506+J3508</f>
        <v>0</v>
      </c>
    </row>
    <row r="3506" spans="1:10" x14ac:dyDescent="0.2">
      <c r="A3506" s="325">
        <v>51298</v>
      </c>
      <c r="B3506" s="329" t="s">
        <v>851</v>
      </c>
      <c r="C3506" s="330">
        <v>559</v>
      </c>
      <c r="D3506" s="325"/>
      <c r="E3506" s="187">
        <v>311</v>
      </c>
      <c r="F3506" s="231"/>
      <c r="G3506" s="331"/>
      <c r="H3506" s="200">
        <f>H3507</f>
        <v>14000</v>
      </c>
      <c r="I3506" s="200">
        <f t="shared" ref="I3506" si="2142">I3507</f>
        <v>0</v>
      </c>
      <c r="J3506" s="200">
        <f t="shared" ref="J3506" si="2143">J3507</f>
        <v>0</v>
      </c>
    </row>
    <row r="3507" spans="1:10" ht="15" x14ac:dyDescent="0.2">
      <c r="A3507" s="216">
        <v>51298</v>
      </c>
      <c r="B3507" s="214" t="s">
        <v>851</v>
      </c>
      <c r="C3507" s="215">
        <v>559</v>
      </c>
      <c r="D3507" s="216" t="s">
        <v>25</v>
      </c>
      <c r="E3507" s="188">
        <v>3111</v>
      </c>
      <c r="F3507" s="229" t="s">
        <v>19</v>
      </c>
      <c r="H3507" s="334">
        <v>14000</v>
      </c>
      <c r="I3507" s="245">
        <v>0</v>
      </c>
      <c r="J3507" s="245">
        <v>0</v>
      </c>
    </row>
    <row r="3508" spans="1:10" x14ac:dyDescent="0.2">
      <c r="A3508" s="325">
        <v>51298</v>
      </c>
      <c r="B3508" s="329" t="s">
        <v>851</v>
      </c>
      <c r="C3508" s="330">
        <v>559</v>
      </c>
      <c r="D3508" s="325"/>
      <c r="E3508" s="187">
        <v>313</v>
      </c>
      <c r="F3508" s="231"/>
      <c r="G3508" s="331"/>
      <c r="H3508" s="200">
        <f t="shared" ref="H3508:J3508" si="2144">H3509</f>
        <v>3000</v>
      </c>
      <c r="I3508" s="200">
        <f t="shared" si="2144"/>
        <v>0</v>
      </c>
      <c r="J3508" s="200">
        <f t="shared" si="2144"/>
        <v>0</v>
      </c>
    </row>
    <row r="3509" spans="1:10" ht="15" x14ac:dyDescent="0.2">
      <c r="A3509" s="216">
        <v>51298</v>
      </c>
      <c r="B3509" s="214" t="s">
        <v>851</v>
      </c>
      <c r="C3509" s="215">
        <v>559</v>
      </c>
      <c r="D3509" s="216" t="s">
        <v>25</v>
      </c>
      <c r="E3509" s="188">
        <v>3132</v>
      </c>
      <c r="F3509" s="229" t="s">
        <v>280</v>
      </c>
      <c r="H3509" s="334">
        <v>3000</v>
      </c>
      <c r="I3509" s="245">
        <v>0</v>
      </c>
      <c r="J3509" s="245">
        <v>0</v>
      </c>
    </row>
    <row r="3510" spans="1:10" s="152" customFormat="1" x14ac:dyDescent="0.2">
      <c r="A3510" s="335">
        <v>51298</v>
      </c>
      <c r="B3510" s="333" t="s">
        <v>851</v>
      </c>
      <c r="C3510" s="286">
        <v>559</v>
      </c>
      <c r="D3510" s="333"/>
      <c r="E3510" s="287">
        <v>32</v>
      </c>
      <c r="F3510" s="288"/>
      <c r="G3510" s="288"/>
      <c r="H3510" s="318">
        <f>H3511</f>
        <v>4000</v>
      </c>
      <c r="I3510" s="318">
        <f t="shared" ref="I3510:J3510" si="2145">I3511</f>
        <v>0</v>
      </c>
      <c r="J3510" s="318">
        <f t="shared" si="2145"/>
        <v>0</v>
      </c>
    </row>
    <row r="3511" spans="1:10" x14ac:dyDescent="0.2">
      <c r="A3511" s="325">
        <v>51298</v>
      </c>
      <c r="B3511" s="329" t="s">
        <v>851</v>
      </c>
      <c r="C3511" s="330">
        <v>559</v>
      </c>
      <c r="D3511" s="325"/>
      <c r="E3511" s="187">
        <v>322</v>
      </c>
      <c r="F3511" s="231"/>
      <c r="G3511" s="331"/>
      <c r="H3511" s="200">
        <f>H3512</f>
        <v>4000</v>
      </c>
      <c r="I3511" s="200">
        <f t="shared" ref="I3511" si="2146">I3512</f>
        <v>0</v>
      </c>
      <c r="J3511" s="200">
        <f t="shared" ref="J3511" si="2147">J3512</f>
        <v>0</v>
      </c>
    </row>
    <row r="3512" spans="1:10" ht="15" x14ac:dyDescent="0.2">
      <c r="A3512" s="216">
        <v>51298</v>
      </c>
      <c r="B3512" s="214" t="s">
        <v>851</v>
      </c>
      <c r="C3512" s="215">
        <v>559</v>
      </c>
      <c r="D3512" s="216" t="s">
        <v>25</v>
      </c>
      <c r="E3512" s="188">
        <v>3221</v>
      </c>
      <c r="F3512" s="229" t="s">
        <v>146</v>
      </c>
      <c r="H3512" s="334">
        <v>4000</v>
      </c>
      <c r="I3512" s="245">
        <v>0</v>
      </c>
      <c r="J3512" s="245">
        <v>0</v>
      </c>
    </row>
    <row r="3513" spans="1:10" x14ac:dyDescent="0.2">
      <c r="A3513" s="402">
        <v>51343</v>
      </c>
      <c r="B3513" s="439" t="s">
        <v>758</v>
      </c>
      <c r="C3513" s="439"/>
      <c r="D3513" s="439"/>
      <c r="E3513" s="439"/>
      <c r="F3513" s="234" t="s">
        <v>745</v>
      </c>
      <c r="G3513" s="180"/>
      <c r="H3513" s="151">
        <f>H3514+H3560+H3574+H3603+H3626</f>
        <v>21610000</v>
      </c>
      <c r="I3513" s="151">
        <f>I3514+I3560+I3574+I3603+I3626</f>
        <v>21320000</v>
      </c>
      <c r="J3513" s="151">
        <f>J3514+J3560+J3574+J3603+J3626</f>
        <v>22185000</v>
      </c>
    </row>
    <row r="3514" spans="1:10" ht="67.5" x14ac:dyDescent="0.2">
      <c r="A3514" s="391">
        <v>51343</v>
      </c>
      <c r="B3514" s="297" t="s">
        <v>909</v>
      </c>
      <c r="C3514" s="297"/>
      <c r="D3514" s="297"/>
      <c r="E3514" s="298"/>
      <c r="F3514" s="300" t="s">
        <v>85</v>
      </c>
      <c r="G3514" s="301" t="s">
        <v>690</v>
      </c>
      <c r="H3514" s="302">
        <f>H3515+H3522+H3550+H3556</f>
        <v>14015000</v>
      </c>
      <c r="I3514" s="302">
        <f>I3515+I3522+I3550+I3556</f>
        <v>13715000</v>
      </c>
      <c r="J3514" s="302">
        <f>J3515+J3522+J3550+J3556</f>
        <v>13715000</v>
      </c>
    </row>
    <row r="3515" spans="1:10" s="152" customFormat="1" x14ac:dyDescent="0.2">
      <c r="A3515" s="335">
        <v>51343</v>
      </c>
      <c r="B3515" s="333" t="s">
        <v>909</v>
      </c>
      <c r="C3515" s="286">
        <v>43</v>
      </c>
      <c r="D3515" s="333"/>
      <c r="E3515" s="287">
        <v>31</v>
      </c>
      <c r="F3515" s="288"/>
      <c r="G3515" s="288"/>
      <c r="H3515" s="318">
        <f>H3516+H3518+H3520</f>
        <v>5900000</v>
      </c>
      <c r="I3515" s="318">
        <f t="shared" ref="I3515:J3515" si="2148">I3516+I3518+I3520</f>
        <v>5900000</v>
      </c>
      <c r="J3515" s="318">
        <f t="shared" si="2148"/>
        <v>5900000</v>
      </c>
    </row>
    <row r="3516" spans="1:10" x14ac:dyDescent="0.2">
      <c r="A3516" s="325">
        <v>51343</v>
      </c>
      <c r="B3516" s="329" t="s">
        <v>909</v>
      </c>
      <c r="C3516" s="330">
        <v>43</v>
      </c>
      <c r="D3516" s="325"/>
      <c r="E3516" s="187">
        <v>311</v>
      </c>
      <c r="F3516" s="231"/>
      <c r="G3516" s="331"/>
      <c r="H3516" s="200">
        <f t="shared" ref="H3516:J3516" si="2149">H3517</f>
        <v>4700000</v>
      </c>
      <c r="I3516" s="200">
        <f t="shared" si="2149"/>
        <v>4700000</v>
      </c>
      <c r="J3516" s="200">
        <f t="shared" si="2149"/>
        <v>4700000</v>
      </c>
    </row>
    <row r="3517" spans="1:10" ht="15" x14ac:dyDescent="0.2">
      <c r="A3517" s="216">
        <v>51343</v>
      </c>
      <c r="B3517" s="214" t="s">
        <v>909</v>
      </c>
      <c r="C3517" s="215">
        <v>43</v>
      </c>
      <c r="D3517" s="216" t="s">
        <v>25</v>
      </c>
      <c r="E3517" s="188">
        <v>3111</v>
      </c>
      <c r="F3517" s="229" t="s">
        <v>19</v>
      </c>
      <c r="H3517" s="334">
        <v>4700000</v>
      </c>
      <c r="I3517" s="334">
        <v>4700000</v>
      </c>
      <c r="J3517" s="334">
        <v>4700000</v>
      </c>
    </row>
    <row r="3518" spans="1:10" x14ac:dyDescent="0.2">
      <c r="A3518" s="325">
        <v>51343</v>
      </c>
      <c r="B3518" s="329" t="s">
        <v>909</v>
      </c>
      <c r="C3518" s="330">
        <v>43</v>
      </c>
      <c r="D3518" s="325"/>
      <c r="E3518" s="187">
        <v>312</v>
      </c>
      <c r="F3518" s="231"/>
      <c r="G3518" s="331"/>
      <c r="H3518" s="200">
        <f>H3519</f>
        <v>500000</v>
      </c>
      <c r="I3518" s="200">
        <f t="shared" ref="I3518:J3518" si="2150">I3519</f>
        <v>500000</v>
      </c>
      <c r="J3518" s="200">
        <f t="shared" si="2150"/>
        <v>500000</v>
      </c>
    </row>
    <row r="3519" spans="1:10" ht="15" x14ac:dyDescent="0.2">
      <c r="A3519" s="216">
        <v>51343</v>
      </c>
      <c r="B3519" s="214" t="s">
        <v>909</v>
      </c>
      <c r="C3519" s="215">
        <v>43</v>
      </c>
      <c r="D3519" s="216" t="s">
        <v>25</v>
      </c>
      <c r="E3519" s="188">
        <v>3121</v>
      </c>
      <c r="F3519" s="229" t="s">
        <v>22</v>
      </c>
      <c r="H3519" s="334">
        <v>500000</v>
      </c>
      <c r="I3519" s="334">
        <v>500000</v>
      </c>
      <c r="J3519" s="334">
        <v>500000</v>
      </c>
    </row>
    <row r="3520" spans="1:10" x14ac:dyDescent="0.2">
      <c r="A3520" s="325">
        <v>51343</v>
      </c>
      <c r="B3520" s="329" t="s">
        <v>909</v>
      </c>
      <c r="C3520" s="330">
        <v>43</v>
      </c>
      <c r="D3520" s="325"/>
      <c r="E3520" s="187">
        <v>313</v>
      </c>
      <c r="F3520" s="231"/>
      <c r="G3520" s="331"/>
      <c r="H3520" s="200">
        <f>H3521</f>
        <v>700000</v>
      </c>
      <c r="I3520" s="200">
        <f t="shared" ref="I3520:J3520" si="2151">I3521</f>
        <v>700000</v>
      </c>
      <c r="J3520" s="200">
        <f t="shared" si="2151"/>
        <v>700000</v>
      </c>
    </row>
    <row r="3521" spans="1:10" ht="15" x14ac:dyDescent="0.2">
      <c r="A3521" s="216">
        <v>51343</v>
      </c>
      <c r="B3521" s="214" t="s">
        <v>909</v>
      </c>
      <c r="C3521" s="215">
        <v>43</v>
      </c>
      <c r="D3521" s="216" t="s">
        <v>25</v>
      </c>
      <c r="E3521" s="188">
        <v>3132</v>
      </c>
      <c r="F3521" s="229" t="s">
        <v>280</v>
      </c>
      <c r="H3521" s="334">
        <v>700000</v>
      </c>
      <c r="I3521" s="334">
        <v>700000</v>
      </c>
      <c r="J3521" s="334">
        <v>700000</v>
      </c>
    </row>
    <row r="3522" spans="1:10" x14ac:dyDescent="0.2">
      <c r="A3522" s="335">
        <v>51343</v>
      </c>
      <c r="B3522" s="333" t="s">
        <v>909</v>
      </c>
      <c r="C3522" s="286">
        <v>43</v>
      </c>
      <c r="D3522" s="333"/>
      <c r="E3522" s="287">
        <v>32</v>
      </c>
      <c r="F3522" s="288"/>
      <c r="G3522" s="288"/>
      <c r="H3522" s="318">
        <f>H3523+H3528+H3533+H3542</f>
        <v>7515000</v>
      </c>
      <c r="I3522" s="318">
        <f t="shared" ref="I3522:J3522" si="2152">I3523+I3528+I3533+I3542</f>
        <v>7515000</v>
      </c>
      <c r="J3522" s="318">
        <f t="shared" si="2152"/>
        <v>7515000</v>
      </c>
    </row>
    <row r="3523" spans="1:10" s="152" customFormat="1" x14ac:dyDescent="0.2">
      <c r="A3523" s="325">
        <v>51343</v>
      </c>
      <c r="B3523" s="329" t="s">
        <v>909</v>
      </c>
      <c r="C3523" s="330">
        <v>43</v>
      </c>
      <c r="D3523" s="325"/>
      <c r="E3523" s="187">
        <v>321</v>
      </c>
      <c r="F3523" s="231"/>
      <c r="G3523" s="331"/>
      <c r="H3523" s="200">
        <f>H3524+H3525+H3526+H3527</f>
        <v>380000</v>
      </c>
      <c r="I3523" s="200">
        <f t="shared" ref="I3523:J3523" si="2153">I3524+I3525+I3526+I3527</f>
        <v>380000</v>
      </c>
      <c r="J3523" s="200">
        <f t="shared" si="2153"/>
        <v>380000</v>
      </c>
    </row>
    <row r="3524" spans="1:10" ht="15" x14ac:dyDescent="0.2">
      <c r="A3524" s="216">
        <v>51343</v>
      </c>
      <c r="B3524" s="214" t="s">
        <v>909</v>
      </c>
      <c r="C3524" s="215">
        <v>43</v>
      </c>
      <c r="D3524" s="216" t="s">
        <v>25</v>
      </c>
      <c r="E3524" s="188">
        <v>3211</v>
      </c>
      <c r="F3524" s="229" t="s">
        <v>110</v>
      </c>
      <c r="H3524" s="334">
        <v>250000</v>
      </c>
      <c r="I3524" s="334">
        <v>250000</v>
      </c>
      <c r="J3524" s="334">
        <v>250000</v>
      </c>
    </row>
    <row r="3525" spans="1:10" ht="30" x14ac:dyDescent="0.2">
      <c r="A3525" s="216">
        <v>51343</v>
      </c>
      <c r="B3525" s="214" t="s">
        <v>909</v>
      </c>
      <c r="C3525" s="215">
        <v>43</v>
      </c>
      <c r="D3525" s="216" t="s">
        <v>25</v>
      </c>
      <c r="E3525" s="188">
        <v>3212</v>
      </c>
      <c r="F3525" s="229" t="s">
        <v>111</v>
      </c>
      <c r="H3525" s="334">
        <v>70000</v>
      </c>
      <c r="I3525" s="334">
        <v>70000</v>
      </c>
      <c r="J3525" s="334">
        <v>70000</v>
      </c>
    </row>
    <row r="3526" spans="1:10" ht="15" x14ac:dyDescent="0.2">
      <c r="A3526" s="216">
        <v>51343</v>
      </c>
      <c r="B3526" s="214" t="s">
        <v>909</v>
      </c>
      <c r="C3526" s="215">
        <v>43</v>
      </c>
      <c r="D3526" s="216" t="s">
        <v>25</v>
      </c>
      <c r="E3526" s="188">
        <v>3213</v>
      </c>
      <c r="F3526" s="229" t="s">
        <v>112</v>
      </c>
      <c r="H3526" s="334">
        <v>50000</v>
      </c>
      <c r="I3526" s="334">
        <v>50000</v>
      </c>
      <c r="J3526" s="334">
        <v>50000</v>
      </c>
    </row>
    <row r="3527" spans="1:10" ht="15" x14ac:dyDescent="0.2">
      <c r="A3527" s="216">
        <v>51343</v>
      </c>
      <c r="B3527" s="214" t="s">
        <v>909</v>
      </c>
      <c r="C3527" s="215">
        <v>43</v>
      </c>
      <c r="D3527" s="216" t="s">
        <v>25</v>
      </c>
      <c r="E3527" s="188">
        <v>3214</v>
      </c>
      <c r="F3527" s="229" t="s">
        <v>234</v>
      </c>
      <c r="H3527" s="334">
        <v>10000</v>
      </c>
      <c r="I3527" s="334">
        <v>10000</v>
      </c>
      <c r="J3527" s="334">
        <v>10000</v>
      </c>
    </row>
    <row r="3528" spans="1:10" x14ac:dyDescent="0.2">
      <c r="A3528" s="325">
        <v>51343</v>
      </c>
      <c r="B3528" s="329" t="s">
        <v>909</v>
      </c>
      <c r="C3528" s="330">
        <v>43</v>
      </c>
      <c r="D3528" s="325"/>
      <c r="E3528" s="187">
        <v>322</v>
      </c>
      <c r="F3528" s="231"/>
      <c r="G3528" s="331"/>
      <c r="H3528" s="200">
        <f>H3529+H3530+H3531+H3532</f>
        <v>435000</v>
      </c>
      <c r="I3528" s="200">
        <f t="shared" ref="I3528:J3528" si="2154">I3529+I3530+I3531+I3532</f>
        <v>435000</v>
      </c>
      <c r="J3528" s="200">
        <f t="shared" si="2154"/>
        <v>435000</v>
      </c>
    </row>
    <row r="3529" spans="1:10" ht="15" x14ac:dyDescent="0.2">
      <c r="A3529" s="216">
        <v>51343</v>
      </c>
      <c r="B3529" s="214" t="s">
        <v>909</v>
      </c>
      <c r="C3529" s="215">
        <v>43</v>
      </c>
      <c r="D3529" s="216" t="s">
        <v>25</v>
      </c>
      <c r="E3529" s="188">
        <v>3221</v>
      </c>
      <c r="F3529" s="229" t="s">
        <v>146</v>
      </c>
      <c r="H3529" s="334">
        <v>90000</v>
      </c>
      <c r="I3529" s="334">
        <v>90000</v>
      </c>
      <c r="J3529" s="334">
        <v>90000</v>
      </c>
    </row>
    <row r="3530" spans="1:10" ht="15" x14ac:dyDescent="0.2">
      <c r="A3530" s="216">
        <v>51343</v>
      </c>
      <c r="B3530" s="214" t="s">
        <v>909</v>
      </c>
      <c r="C3530" s="215">
        <v>43</v>
      </c>
      <c r="D3530" s="216" t="s">
        <v>25</v>
      </c>
      <c r="E3530" s="188">
        <v>3223</v>
      </c>
      <c r="F3530" s="229" t="s">
        <v>115</v>
      </c>
      <c r="H3530" s="334">
        <v>300000</v>
      </c>
      <c r="I3530" s="334">
        <v>300000</v>
      </c>
      <c r="J3530" s="334">
        <v>300000</v>
      </c>
    </row>
    <row r="3531" spans="1:10" ht="15" x14ac:dyDescent="0.2">
      <c r="A3531" s="216">
        <v>51343</v>
      </c>
      <c r="B3531" s="214" t="s">
        <v>909</v>
      </c>
      <c r="C3531" s="215">
        <v>43</v>
      </c>
      <c r="D3531" s="216" t="s">
        <v>25</v>
      </c>
      <c r="E3531" s="188">
        <v>3225</v>
      </c>
      <c r="F3531" s="229" t="s">
        <v>151</v>
      </c>
      <c r="H3531" s="334">
        <v>30000</v>
      </c>
      <c r="I3531" s="334">
        <v>30000</v>
      </c>
      <c r="J3531" s="334">
        <v>30000</v>
      </c>
    </row>
    <row r="3532" spans="1:10" s="152" customFormat="1" x14ac:dyDescent="0.2">
      <c r="A3532" s="216">
        <v>51343</v>
      </c>
      <c r="B3532" s="214" t="s">
        <v>909</v>
      </c>
      <c r="C3532" s="215">
        <v>43</v>
      </c>
      <c r="D3532" s="216" t="s">
        <v>25</v>
      </c>
      <c r="E3532" s="188">
        <v>3227</v>
      </c>
      <c r="F3532" s="229" t="s">
        <v>235</v>
      </c>
      <c r="G3532" s="209"/>
      <c r="H3532" s="334">
        <v>15000</v>
      </c>
      <c r="I3532" s="334">
        <v>15000</v>
      </c>
      <c r="J3532" s="334">
        <v>15000</v>
      </c>
    </row>
    <row r="3533" spans="1:10" x14ac:dyDescent="0.2">
      <c r="A3533" s="325">
        <v>51343</v>
      </c>
      <c r="B3533" s="329" t="s">
        <v>909</v>
      </c>
      <c r="C3533" s="330">
        <v>43</v>
      </c>
      <c r="D3533" s="325"/>
      <c r="E3533" s="187">
        <v>323</v>
      </c>
      <c r="F3533" s="231"/>
      <c r="G3533" s="331"/>
      <c r="H3533" s="200">
        <f>H3534+H3535+H3536+H3537+H3538+H3539+H3540+H3541</f>
        <v>5620000</v>
      </c>
      <c r="I3533" s="200">
        <f t="shared" ref="I3533:J3533" si="2155">I3534+I3535+I3536+I3537+I3538+I3539+I3540+I3541</f>
        <v>5620000</v>
      </c>
      <c r="J3533" s="200">
        <f t="shared" si="2155"/>
        <v>5620000</v>
      </c>
    </row>
    <row r="3534" spans="1:10" ht="15" x14ac:dyDescent="0.2">
      <c r="A3534" s="216">
        <v>51343</v>
      </c>
      <c r="B3534" s="214" t="s">
        <v>909</v>
      </c>
      <c r="C3534" s="215">
        <v>43</v>
      </c>
      <c r="D3534" s="216" t="s">
        <v>25</v>
      </c>
      <c r="E3534" s="188">
        <v>3231</v>
      </c>
      <c r="F3534" s="229" t="s">
        <v>117</v>
      </c>
      <c r="H3534" s="334">
        <v>90000</v>
      </c>
      <c r="I3534" s="334">
        <v>90000</v>
      </c>
      <c r="J3534" s="334">
        <v>90000</v>
      </c>
    </row>
    <row r="3535" spans="1:10" ht="15" x14ac:dyDescent="0.2">
      <c r="A3535" s="216">
        <v>51343</v>
      </c>
      <c r="B3535" s="214" t="s">
        <v>909</v>
      </c>
      <c r="C3535" s="215">
        <v>43</v>
      </c>
      <c r="D3535" s="216" t="s">
        <v>25</v>
      </c>
      <c r="E3535" s="188">
        <v>3232</v>
      </c>
      <c r="F3535" s="229" t="s">
        <v>118</v>
      </c>
      <c r="H3535" s="334">
        <v>1100000</v>
      </c>
      <c r="I3535" s="334">
        <v>1100000</v>
      </c>
      <c r="J3535" s="334">
        <v>1100000</v>
      </c>
    </row>
    <row r="3536" spans="1:10" ht="15" x14ac:dyDescent="0.2">
      <c r="A3536" s="216">
        <v>51343</v>
      </c>
      <c r="B3536" s="214" t="s">
        <v>909</v>
      </c>
      <c r="C3536" s="215">
        <v>43</v>
      </c>
      <c r="D3536" s="216" t="s">
        <v>25</v>
      </c>
      <c r="E3536" s="188">
        <v>3233</v>
      </c>
      <c r="F3536" s="229" t="s">
        <v>119</v>
      </c>
      <c r="H3536" s="334">
        <v>250000</v>
      </c>
      <c r="I3536" s="334">
        <v>250000</v>
      </c>
      <c r="J3536" s="334">
        <v>250000</v>
      </c>
    </row>
    <row r="3537" spans="1:10" ht="15" x14ac:dyDescent="0.2">
      <c r="A3537" s="216">
        <v>51343</v>
      </c>
      <c r="B3537" s="214" t="s">
        <v>909</v>
      </c>
      <c r="C3537" s="215">
        <v>43</v>
      </c>
      <c r="D3537" s="216" t="s">
        <v>25</v>
      </c>
      <c r="E3537" s="188">
        <v>3234</v>
      </c>
      <c r="F3537" s="229" t="s">
        <v>120</v>
      </c>
      <c r="H3537" s="334">
        <v>700000</v>
      </c>
      <c r="I3537" s="334">
        <v>700000</v>
      </c>
      <c r="J3537" s="334">
        <v>700000</v>
      </c>
    </row>
    <row r="3538" spans="1:10" s="152" customFormat="1" x14ac:dyDescent="0.2">
      <c r="A3538" s="216">
        <v>51343</v>
      </c>
      <c r="B3538" s="214" t="s">
        <v>909</v>
      </c>
      <c r="C3538" s="215">
        <v>43</v>
      </c>
      <c r="D3538" s="216" t="s">
        <v>25</v>
      </c>
      <c r="E3538" s="188">
        <v>3235</v>
      </c>
      <c r="F3538" s="229" t="s">
        <v>42</v>
      </c>
      <c r="G3538" s="209"/>
      <c r="H3538" s="334">
        <v>2600000</v>
      </c>
      <c r="I3538" s="334">
        <v>2600000</v>
      </c>
      <c r="J3538" s="334">
        <v>2600000</v>
      </c>
    </row>
    <row r="3539" spans="1:10" ht="15" x14ac:dyDescent="0.2">
      <c r="A3539" s="216">
        <v>51343</v>
      </c>
      <c r="B3539" s="214" t="s">
        <v>909</v>
      </c>
      <c r="C3539" s="215">
        <v>43</v>
      </c>
      <c r="D3539" s="216" t="s">
        <v>25</v>
      </c>
      <c r="E3539" s="188">
        <v>3237</v>
      </c>
      <c r="F3539" s="229" t="s">
        <v>36</v>
      </c>
      <c r="H3539" s="334">
        <v>250000</v>
      </c>
      <c r="I3539" s="334">
        <v>250000</v>
      </c>
      <c r="J3539" s="334">
        <v>250000</v>
      </c>
    </row>
    <row r="3540" spans="1:10" ht="15" x14ac:dyDescent="0.2">
      <c r="A3540" s="216">
        <v>51343</v>
      </c>
      <c r="B3540" s="214" t="s">
        <v>909</v>
      </c>
      <c r="C3540" s="215">
        <v>43</v>
      </c>
      <c r="D3540" s="216" t="s">
        <v>25</v>
      </c>
      <c r="E3540" s="188">
        <v>3238</v>
      </c>
      <c r="F3540" s="229" t="s">
        <v>122</v>
      </c>
      <c r="H3540" s="334">
        <v>50000</v>
      </c>
      <c r="I3540" s="334">
        <v>50000</v>
      </c>
      <c r="J3540" s="334">
        <v>50000</v>
      </c>
    </row>
    <row r="3541" spans="1:10" s="152" customFormat="1" x14ac:dyDescent="0.2">
      <c r="A3541" s="216">
        <v>51343</v>
      </c>
      <c r="B3541" s="214" t="s">
        <v>909</v>
      </c>
      <c r="C3541" s="215">
        <v>43</v>
      </c>
      <c r="D3541" s="216" t="s">
        <v>25</v>
      </c>
      <c r="E3541" s="188">
        <v>3239</v>
      </c>
      <c r="F3541" s="229" t="s">
        <v>41</v>
      </c>
      <c r="G3541" s="209"/>
      <c r="H3541" s="334">
        <v>580000</v>
      </c>
      <c r="I3541" s="334">
        <v>580000</v>
      </c>
      <c r="J3541" s="334">
        <v>580000</v>
      </c>
    </row>
    <row r="3542" spans="1:10" x14ac:dyDescent="0.2">
      <c r="A3542" s="325">
        <v>51343</v>
      </c>
      <c r="B3542" s="329" t="s">
        <v>909</v>
      </c>
      <c r="C3542" s="330">
        <v>43</v>
      </c>
      <c r="D3542" s="325"/>
      <c r="E3542" s="187">
        <v>329</v>
      </c>
      <c r="F3542" s="231"/>
      <c r="G3542" s="331"/>
      <c r="H3542" s="200">
        <f>H3543+H3544+H3545+H3546+H3547+H3548+H3549</f>
        <v>1080000</v>
      </c>
      <c r="I3542" s="200">
        <f t="shared" ref="I3542:J3542" si="2156">I3543+I3544+I3545+I3546+I3547+I3548+I3549</f>
        <v>1080000</v>
      </c>
      <c r="J3542" s="200">
        <f t="shared" si="2156"/>
        <v>1080000</v>
      </c>
    </row>
    <row r="3543" spans="1:10" s="152" customFormat="1" ht="30" x14ac:dyDescent="0.2">
      <c r="A3543" s="216">
        <v>51343</v>
      </c>
      <c r="B3543" s="214" t="s">
        <v>909</v>
      </c>
      <c r="C3543" s="215">
        <v>43</v>
      </c>
      <c r="D3543" s="216" t="s">
        <v>25</v>
      </c>
      <c r="E3543" s="188">
        <v>3291</v>
      </c>
      <c r="F3543" s="229" t="s">
        <v>152</v>
      </c>
      <c r="G3543" s="209"/>
      <c r="H3543" s="334">
        <v>350000</v>
      </c>
      <c r="I3543" s="334">
        <v>350000</v>
      </c>
      <c r="J3543" s="334">
        <v>350000</v>
      </c>
    </row>
    <row r="3544" spans="1:10" ht="15" x14ac:dyDescent="0.2">
      <c r="A3544" s="216">
        <v>51343</v>
      </c>
      <c r="B3544" s="214" t="s">
        <v>909</v>
      </c>
      <c r="C3544" s="215">
        <v>43</v>
      </c>
      <c r="D3544" s="216" t="s">
        <v>25</v>
      </c>
      <c r="E3544" s="188">
        <v>3292</v>
      </c>
      <c r="F3544" s="229" t="s">
        <v>123</v>
      </c>
      <c r="H3544" s="334">
        <v>235000</v>
      </c>
      <c r="I3544" s="334">
        <v>235000</v>
      </c>
      <c r="J3544" s="334">
        <v>235000</v>
      </c>
    </row>
    <row r="3545" spans="1:10" ht="15" x14ac:dyDescent="0.2">
      <c r="A3545" s="216">
        <v>51343</v>
      </c>
      <c r="B3545" s="214" t="s">
        <v>909</v>
      </c>
      <c r="C3545" s="215">
        <v>43</v>
      </c>
      <c r="D3545" s="216" t="s">
        <v>25</v>
      </c>
      <c r="E3545" s="188">
        <v>3293</v>
      </c>
      <c r="F3545" s="229" t="s">
        <v>124</v>
      </c>
      <c r="H3545" s="334">
        <v>80000</v>
      </c>
      <c r="I3545" s="334">
        <v>80000</v>
      </c>
      <c r="J3545" s="334">
        <v>80000</v>
      </c>
    </row>
    <row r="3546" spans="1:10" s="152" customFormat="1" x14ac:dyDescent="0.2">
      <c r="A3546" s="216">
        <v>51343</v>
      </c>
      <c r="B3546" s="214" t="s">
        <v>909</v>
      </c>
      <c r="C3546" s="215">
        <v>43</v>
      </c>
      <c r="D3546" s="216" t="s">
        <v>25</v>
      </c>
      <c r="E3546" s="188">
        <v>3294</v>
      </c>
      <c r="F3546" s="229" t="s">
        <v>611</v>
      </c>
      <c r="G3546" s="209"/>
      <c r="H3546" s="334">
        <v>150000</v>
      </c>
      <c r="I3546" s="334">
        <v>150000</v>
      </c>
      <c r="J3546" s="334">
        <v>150000</v>
      </c>
    </row>
    <row r="3547" spans="1:10" ht="15" x14ac:dyDescent="0.2">
      <c r="A3547" s="216">
        <v>51343</v>
      </c>
      <c r="B3547" s="214" t="s">
        <v>909</v>
      </c>
      <c r="C3547" s="215">
        <v>43</v>
      </c>
      <c r="D3547" s="216" t="s">
        <v>25</v>
      </c>
      <c r="E3547" s="188">
        <v>3295</v>
      </c>
      <c r="F3547" s="229" t="s">
        <v>237</v>
      </c>
      <c r="H3547" s="334">
        <v>5000</v>
      </c>
      <c r="I3547" s="334">
        <v>5000</v>
      </c>
      <c r="J3547" s="334">
        <v>5000</v>
      </c>
    </row>
    <row r="3548" spans="1:10" ht="15" x14ac:dyDescent="0.2">
      <c r="A3548" s="216">
        <v>51343</v>
      </c>
      <c r="B3548" s="214" t="s">
        <v>909</v>
      </c>
      <c r="C3548" s="215">
        <v>43</v>
      </c>
      <c r="D3548" s="216" t="s">
        <v>25</v>
      </c>
      <c r="E3548" s="188">
        <v>3296</v>
      </c>
      <c r="F3548" s="229" t="s">
        <v>612</v>
      </c>
      <c r="H3548" s="334">
        <v>10000</v>
      </c>
      <c r="I3548" s="334">
        <v>10000</v>
      </c>
      <c r="J3548" s="334">
        <v>10000</v>
      </c>
    </row>
    <row r="3549" spans="1:10" s="152" customFormat="1" x14ac:dyDescent="0.2">
      <c r="A3549" s="216">
        <v>51343</v>
      </c>
      <c r="B3549" s="214" t="s">
        <v>909</v>
      </c>
      <c r="C3549" s="215">
        <v>43</v>
      </c>
      <c r="D3549" s="216" t="s">
        <v>25</v>
      </c>
      <c r="E3549" s="188">
        <v>3299</v>
      </c>
      <c r="F3549" s="229" t="s">
        <v>125</v>
      </c>
      <c r="G3549" s="209"/>
      <c r="H3549" s="334">
        <v>250000</v>
      </c>
      <c r="I3549" s="334">
        <v>250000</v>
      </c>
      <c r="J3549" s="334">
        <v>250000</v>
      </c>
    </row>
    <row r="3550" spans="1:10" x14ac:dyDescent="0.2">
      <c r="A3550" s="335">
        <v>51343</v>
      </c>
      <c r="B3550" s="333" t="s">
        <v>909</v>
      </c>
      <c r="C3550" s="286">
        <v>43</v>
      </c>
      <c r="D3550" s="333"/>
      <c r="E3550" s="287">
        <v>34</v>
      </c>
      <c r="F3550" s="288"/>
      <c r="G3550" s="288"/>
      <c r="H3550" s="318">
        <f>H3551</f>
        <v>300000</v>
      </c>
      <c r="I3550" s="318">
        <f t="shared" ref="I3550:J3550" si="2157">I3551</f>
        <v>300000</v>
      </c>
      <c r="J3550" s="318">
        <f t="shared" si="2157"/>
        <v>300000</v>
      </c>
    </row>
    <row r="3551" spans="1:10" x14ac:dyDescent="0.2">
      <c r="A3551" s="325">
        <v>51343</v>
      </c>
      <c r="B3551" s="329" t="s">
        <v>909</v>
      </c>
      <c r="C3551" s="330">
        <v>43</v>
      </c>
      <c r="D3551" s="325"/>
      <c r="E3551" s="187">
        <v>343</v>
      </c>
      <c r="F3551" s="231"/>
      <c r="G3551" s="331"/>
      <c r="H3551" s="200">
        <f>H3552+H3553+H3554+H3555</f>
        <v>300000</v>
      </c>
      <c r="I3551" s="200">
        <f t="shared" ref="I3551:J3551" si="2158">I3552+I3553+I3554+I3555</f>
        <v>300000</v>
      </c>
      <c r="J3551" s="200">
        <f t="shared" si="2158"/>
        <v>300000</v>
      </c>
    </row>
    <row r="3552" spans="1:10" s="152" customFormat="1" x14ac:dyDescent="0.2">
      <c r="A3552" s="216">
        <v>51343</v>
      </c>
      <c r="B3552" s="214" t="s">
        <v>909</v>
      </c>
      <c r="C3552" s="215">
        <v>43</v>
      </c>
      <c r="D3552" s="216" t="s">
        <v>25</v>
      </c>
      <c r="E3552" s="188">
        <v>3431</v>
      </c>
      <c r="F3552" s="229" t="s">
        <v>153</v>
      </c>
      <c r="G3552" s="209"/>
      <c r="H3552" s="334">
        <v>60000</v>
      </c>
      <c r="I3552" s="334">
        <v>60000</v>
      </c>
      <c r="J3552" s="334">
        <v>60000</v>
      </c>
    </row>
    <row r="3553" spans="1:10" ht="30" x14ac:dyDescent="0.2">
      <c r="A3553" s="216">
        <v>51343</v>
      </c>
      <c r="B3553" s="214" t="s">
        <v>909</v>
      </c>
      <c r="C3553" s="215">
        <v>43</v>
      </c>
      <c r="D3553" s="216" t="s">
        <v>25</v>
      </c>
      <c r="E3553" s="188">
        <v>3432</v>
      </c>
      <c r="F3553" s="229" t="s">
        <v>641</v>
      </c>
      <c r="H3553" s="334">
        <v>200000</v>
      </c>
      <c r="I3553" s="334">
        <v>200000</v>
      </c>
      <c r="J3553" s="334">
        <v>200000</v>
      </c>
    </row>
    <row r="3554" spans="1:10" ht="15" x14ac:dyDescent="0.2">
      <c r="A3554" s="216">
        <v>51343</v>
      </c>
      <c r="B3554" s="214" t="s">
        <v>909</v>
      </c>
      <c r="C3554" s="215">
        <v>43</v>
      </c>
      <c r="D3554" s="216" t="s">
        <v>25</v>
      </c>
      <c r="E3554" s="188">
        <v>3433</v>
      </c>
      <c r="F3554" s="229" t="s">
        <v>126</v>
      </c>
      <c r="H3554" s="334">
        <v>5000</v>
      </c>
      <c r="I3554" s="334">
        <v>5000</v>
      </c>
      <c r="J3554" s="334">
        <v>5000</v>
      </c>
    </row>
    <row r="3555" spans="1:10" s="152" customFormat="1" x14ac:dyDescent="0.2">
      <c r="A3555" s="216">
        <v>51343</v>
      </c>
      <c r="B3555" s="214" t="s">
        <v>909</v>
      </c>
      <c r="C3555" s="215">
        <v>43</v>
      </c>
      <c r="D3555" s="216" t="s">
        <v>25</v>
      </c>
      <c r="E3555" s="188">
        <v>3434</v>
      </c>
      <c r="F3555" s="229" t="s">
        <v>127</v>
      </c>
      <c r="G3555" s="209"/>
      <c r="H3555" s="334">
        <v>35000</v>
      </c>
      <c r="I3555" s="334">
        <v>35000</v>
      </c>
      <c r="J3555" s="334">
        <v>35000</v>
      </c>
    </row>
    <row r="3556" spans="1:10" x14ac:dyDescent="0.2">
      <c r="A3556" s="335">
        <v>51343</v>
      </c>
      <c r="B3556" s="333" t="s">
        <v>909</v>
      </c>
      <c r="C3556" s="286">
        <v>51</v>
      </c>
      <c r="D3556" s="333"/>
      <c r="E3556" s="287">
        <v>32</v>
      </c>
      <c r="F3556" s="288"/>
      <c r="G3556" s="288"/>
      <c r="H3556" s="318">
        <f>H3557</f>
        <v>300000</v>
      </c>
      <c r="I3556" s="318">
        <f t="shared" ref="I3556:J3556" si="2159">I3557</f>
        <v>0</v>
      </c>
      <c r="J3556" s="318">
        <f t="shared" si="2159"/>
        <v>0</v>
      </c>
    </row>
    <row r="3557" spans="1:10" s="152" customFormat="1" x14ac:dyDescent="0.2">
      <c r="A3557" s="325">
        <v>51343</v>
      </c>
      <c r="B3557" s="329" t="s">
        <v>909</v>
      </c>
      <c r="C3557" s="330">
        <v>51</v>
      </c>
      <c r="D3557" s="325"/>
      <c r="E3557" s="187">
        <v>323</v>
      </c>
      <c r="F3557" s="231"/>
      <c r="G3557" s="331"/>
      <c r="H3557" s="200">
        <f>H3558+H3559</f>
        <v>300000</v>
      </c>
      <c r="I3557" s="200">
        <f t="shared" ref="I3557:J3557" si="2160">I3558+I3559</f>
        <v>0</v>
      </c>
      <c r="J3557" s="200">
        <f t="shared" si="2160"/>
        <v>0</v>
      </c>
    </row>
    <row r="3558" spans="1:10" ht="15" x14ac:dyDescent="0.2">
      <c r="A3558" s="216">
        <v>51343</v>
      </c>
      <c r="B3558" s="214" t="s">
        <v>909</v>
      </c>
      <c r="C3558" s="215">
        <v>51</v>
      </c>
      <c r="D3558" s="216" t="s">
        <v>25</v>
      </c>
      <c r="E3558" s="188">
        <v>3232</v>
      </c>
      <c r="F3558" s="229" t="s">
        <v>118</v>
      </c>
      <c r="H3558" s="334">
        <v>100000</v>
      </c>
      <c r="I3558" s="245">
        <v>0</v>
      </c>
      <c r="J3558" s="245">
        <v>0</v>
      </c>
    </row>
    <row r="3559" spans="1:10" s="152" customFormat="1" x14ac:dyDescent="0.2">
      <c r="A3559" s="216">
        <v>51343</v>
      </c>
      <c r="B3559" s="214" t="s">
        <v>909</v>
      </c>
      <c r="C3559" s="215">
        <v>51</v>
      </c>
      <c r="D3559" s="216" t="s">
        <v>25</v>
      </c>
      <c r="E3559" s="188">
        <v>3235</v>
      </c>
      <c r="F3559" s="229" t="s">
        <v>42</v>
      </c>
      <c r="G3559" s="209"/>
      <c r="H3559" s="334">
        <v>200000</v>
      </c>
      <c r="I3559" s="245">
        <v>0</v>
      </c>
      <c r="J3559" s="245">
        <v>0</v>
      </c>
    </row>
    <row r="3560" spans="1:10" ht="67.5" x14ac:dyDescent="0.2">
      <c r="A3560" s="391">
        <v>51343</v>
      </c>
      <c r="B3560" s="297" t="s">
        <v>910</v>
      </c>
      <c r="C3560" s="297"/>
      <c r="D3560" s="297"/>
      <c r="E3560" s="298"/>
      <c r="F3560" s="300" t="s">
        <v>773</v>
      </c>
      <c r="G3560" s="301" t="s">
        <v>690</v>
      </c>
      <c r="H3560" s="302">
        <f>H3561+H3564+H3567+H3570</f>
        <v>5340000</v>
      </c>
      <c r="I3560" s="302">
        <f t="shared" ref="I3560:J3560" si="2161">I3561+I3564+I3567+I3570</f>
        <v>4800000</v>
      </c>
      <c r="J3560" s="302">
        <f t="shared" si="2161"/>
        <v>8470000</v>
      </c>
    </row>
    <row r="3561" spans="1:10" x14ac:dyDescent="0.2">
      <c r="A3561" s="335">
        <v>51343</v>
      </c>
      <c r="B3561" s="333" t="s">
        <v>910</v>
      </c>
      <c r="C3561" s="286">
        <v>11</v>
      </c>
      <c r="D3561" s="333"/>
      <c r="E3561" s="287">
        <v>32</v>
      </c>
      <c r="F3561" s="288"/>
      <c r="G3561" s="288"/>
      <c r="H3561" s="318">
        <f>H3562</f>
        <v>300000</v>
      </c>
      <c r="I3561" s="318">
        <f t="shared" ref="I3561:J3561" si="2162">I3562</f>
        <v>1000000</v>
      </c>
      <c r="J3561" s="318">
        <f t="shared" si="2162"/>
        <v>3450000</v>
      </c>
    </row>
    <row r="3562" spans="1:10" s="152" customFormat="1" x14ac:dyDescent="0.2">
      <c r="A3562" s="325">
        <v>51343</v>
      </c>
      <c r="B3562" s="329" t="s">
        <v>910</v>
      </c>
      <c r="C3562" s="330">
        <v>11</v>
      </c>
      <c r="D3562" s="325"/>
      <c r="E3562" s="187">
        <v>323</v>
      </c>
      <c r="F3562" s="231"/>
      <c r="G3562" s="331"/>
      <c r="H3562" s="200">
        <f t="shared" ref="H3562:J3568" si="2163">H3563</f>
        <v>300000</v>
      </c>
      <c r="I3562" s="200">
        <f t="shared" si="2163"/>
        <v>1000000</v>
      </c>
      <c r="J3562" s="200">
        <f t="shared" si="2163"/>
        <v>3450000</v>
      </c>
    </row>
    <row r="3563" spans="1:10" ht="15" x14ac:dyDescent="0.2">
      <c r="A3563" s="216">
        <v>51343</v>
      </c>
      <c r="B3563" s="214" t="s">
        <v>910</v>
      </c>
      <c r="C3563" s="215">
        <v>11</v>
      </c>
      <c r="D3563" s="216" t="s">
        <v>25</v>
      </c>
      <c r="E3563" s="188">
        <v>3232</v>
      </c>
      <c r="F3563" s="229" t="s">
        <v>118</v>
      </c>
      <c r="H3563" s="334">
        <v>300000</v>
      </c>
      <c r="I3563" s="334">
        <v>1000000</v>
      </c>
      <c r="J3563" s="334">
        <v>3450000</v>
      </c>
    </row>
    <row r="3564" spans="1:10" s="152" customFormat="1" x14ac:dyDescent="0.2">
      <c r="A3564" s="335">
        <v>51343</v>
      </c>
      <c r="B3564" s="333" t="s">
        <v>910</v>
      </c>
      <c r="C3564" s="286">
        <v>43</v>
      </c>
      <c r="D3564" s="333"/>
      <c r="E3564" s="287">
        <v>32</v>
      </c>
      <c r="F3564" s="288"/>
      <c r="G3564" s="288"/>
      <c r="H3564" s="318">
        <f>H3565</f>
        <v>1640000</v>
      </c>
      <c r="I3564" s="318">
        <f t="shared" ref="I3564:J3564" si="2164">I3565</f>
        <v>1800000</v>
      </c>
      <c r="J3564" s="318">
        <f t="shared" si="2164"/>
        <v>1020000</v>
      </c>
    </row>
    <row r="3565" spans="1:10" x14ac:dyDescent="0.2">
      <c r="A3565" s="325">
        <v>51343</v>
      </c>
      <c r="B3565" s="329" t="s">
        <v>910</v>
      </c>
      <c r="C3565" s="330">
        <v>43</v>
      </c>
      <c r="D3565" s="325"/>
      <c r="E3565" s="187">
        <v>323</v>
      </c>
      <c r="F3565" s="231"/>
      <c r="G3565" s="331"/>
      <c r="H3565" s="200">
        <f t="shared" si="2163"/>
        <v>1640000</v>
      </c>
      <c r="I3565" s="200">
        <f t="shared" si="2163"/>
        <v>1800000</v>
      </c>
      <c r="J3565" s="200">
        <f t="shared" si="2163"/>
        <v>1020000</v>
      </c>
    </row>
    <row r="3566" spans="1:10" ht="15" x14ac:dyDescent="0.2">
      <c r="A3566" s="216">
        <v>51343</v>
      </c>
      <c r="B3566" s="214" t="s">
        <v>910</v>
      </c>
      <c r="C3566" s="215">
        <v>43</v>
      </c>
      <c r="D3566" s="216" t="s">
        <v>25</v>
      </c>
      <c r="E3566" s="188">
        <v>3232</v>
      </c>
      <c r="F3566" s="229" t="s">
        <v>118</v>
      </c>
      <c r="H3566" s="334">
        <v>1640000</v>
      </c>
      <c r="I3566" s="334">
        <v>1800000</v>
      </c>
      <c r="J3566" s="334">
        <v>1020000</v>
      </c>
    </row>
    <row r="3567" spans="1:10" x14ac:dyDescent="0.2">
      <c r="A3567" s="335">
        <v>51343</v>
      </c>
      <c r="B3567" s="333" t="s">
        <v>910</v>
      </c>
      <c r="C3567" s="286">
        <v>43</v>
      </c>
      <c r="D3567" s="333"/>
      <c r="E3567" s="287">
        <v>41</v>
      </c>
      <c r="F3567" s="288"/>
      <c r="G3567" s="288"/>
      <c r="H3567" s="318">
        <f>H3568</f>
        <v>300000</v>
      </c>
      <c r="I3567" s="318">
        <f t="shared" ref="I3567:J3567" si="2165">I3568</f>
        <v>0</v>
      </c>
      <c r="J3567" s="318">
        <f t="shared" si="2165"/>
        <v>0</v>
      </c>
    </row>
    <row r="3568" spans="1:10" s="152" customFormat="1" x14ac:dyDescent="0.2">
      <c r="A3568" s="325">
        <v>51343</v>
      </c>
      <c r="B3568" s="329" t="s">
        <v>910</v>
      </c>
      <c r="C3568" s="330">
        <v>43</v>
      </c>
      <c r="D3568" s="325"/>
      <c r="E3568" s="187">
        <v>412</v>
      </c>
      <c r="F3568" s="231"/>
      <c r="G3568" s="331"/>
      <c r="H3568" s="200">
        <f t="shared" si="2163"/>
        <v>300000</v>
      </c>
      <c r="I3568" s="200">
        <f t="shared" si="2163"/>
        <v>0</v>
      </c>
      <c r="J3568" s="200">
        <f t="shared" si="2163"/>
        <v>0</v>
      </c>
    </row>
    <row r="3569" spans="1:10" ht="15" x14ac:dyDescent="0.2">
      <c r="A3569" s="216">
        <v>51343</v>
      </c>
      <c r="B3569" s="214" t="s">
        <v>910</v>
      </c>
      <c r="C3569" s="215">
        <v>43</v>
      </c>
      <c r="D3569" s="216" t="s">
        <v>25</v>
      </c>
      <c r="E3569" s="188">
        <v>4126</v>
      </c>
      <c r="F3569" s="229" t="s">
        <v>4</v>
      </c>
      <c r="H3569" s="334">
        <v>300000</v>
      </c>
      <c r="I3569" s="245">
        <v>0</v>
      </c>
      <c r="J3569" s="245">
        <v>0</v>
      </c>
    </row>
    <row r="3570" spans="1:10" x14ac:dyDescent="0.2">
      <c r="A3570" s="335">
        <v>51343</v>
      </c>
      <c r="B3570" s="333" t="s">
        <v>910</v>
      </c>
      <c r="C3570" s="286">
        <v>43</v>
      </c>
      <c r="D3570" s="333"/>
      <c r="E3570" s="287">
        <v>42</v>
      </c>
      <c r="F3570" s="288"/>
      <c r="G3570" s="288"/>
      <c r="H3570" s="318">
        <f>H3571</f>
        <v>3100000</v>
      </c>
      <c r="I3570" s="318">
        <f t="shared" ref="I3570:J3570" si="2166">I3571</f>
        <v>2000000</v>
      </c>
      <c r="J3570" s="318">
        <f t="shared" si="2166"/>
        <v>4000000</v>
      </c>
    </row>
    <row r="3571" spans="1:10" s="152" customFormat="1" x14ac:dyDescent="0.2">
      <c r="A3571" s="325">
        <v>51343</v>
      </c>
      <c r="B3571" s="329" t="s">
        <v>910</v>
      </c>
      <c r="C3571" s="330">
        <v>43</v>
      </c>
      <c r="D3571" s="325"/>
      <c r="E3571" s="187">
        <v>421</v>
      </c>
      <c r="F3571" s="231"/>
      <c r="G3571" s="331"/>
      <c r="H3571" s="200">
        <f>H3572+H3573</f>
        <v>3100000</v>
      </c>
      <c r="I3571" s="200">
        <f t="shared" ref="I3571:J3571" si="2167">I3572+I3573</f>
        <v>2000000</v>
      </c>
      <c r="J3571" s="200">
        <f t="shared" si="2167"/>
        <v>4000000</v>
      </c>
    </row>
    <row r="3572" spans="1:10" ht="15" x14ac:dyDescent="0.2">
      <c r="A3572" s="216">
        <v>51343</v>
      </c>
      <c r="B3572" s="214" t="s">
        <v>910</v>
      </c>
      <c r="C3572" s="215">
        <v>43</v>
      </c>
      <c r="D3572" s="216" t="s">
        <v>25</v>
      </c>
      <c r="E3572" s="188">
        <v>4212</v>
      </c>
      <c r="F3572" s="229" t="s">
        <v>701</v>
      </c>
      <c r="H3572" s="334">
        <v>400000</v>
      </c>
      <c r="I3572" s="245">
        <v>0</v>
      </c>
      <c r="J3572" s="245">
        <v>0</v>
      </c>
    </row>
    <row r="3573" spans="1:10" s="152" customFormat="1" x14ac:dyDescent="0.2">
      <c r="A3573" s="216">
        <v>51343</v>
      </c>
      <c r="B3573" s="214" t="s">
        <v>910</v>
      </c>
      <c r="C3573" s="215">
        <v>43</v>
      </c>
      <c r="D3573" s="216" t="s">
        <v>25</v>
      </c>
      <c r="E3573" s="188">
        <v>4214</v>
      </c>
      <c r="F3573" s="229" t="s">
        <v>154</v>
      </c>
      <c r="G3573" s="209"/>
      <c r="H3573" s="334">
        <v>2700000</v>
      </c>
      <c r="I3573" s="334">
        <v>2000000</v>
      </c>
      <c r="J3573" s="334">
        <v>4000000</v>
      </c>
    </row>
    <row r="3574" spans="1:10" ht="67.5" x14ac:dyDescent="0.2">
      <c r="A3574" s="391">
        <v>51343</v>
      </c>
      <c r="B3574" s="297" t="s">
        <v>912</v>
      </c>
      <c r="C3574" s="297"/>
      <c r="D3574" s="297"/>
      <c r="E3574" s="298"/>
      <c r="F3574" s="300" t="s">
        <v>911</v>
      </c>
      <c r="G3574" s="301" t="s">
        <v>690</v>
      </c>
      <c r="H3574" s="302">
        <f>H3575+H3580+H3586+H3589+H3594+H3600</f>
        <v>1203000</v>
      </c>
      <c r="I3574" s="302">
        <f t="shared" ref="I3574:J3574" si="2168">I3575+I3580+I3586+I3589+I3594+I3600</f>
        <v>0</v>
      </c>
      <c r="J3574" s="302">
        <f t="shared" si="2168"/>
        <v>0</v>
      </c>
    </row>
    <row r="3575" spans="1:10" x14ac:dyDescent="0.2">
      <c r="A3575" s="335">
        <v>51343</v>
      </c>
      <c r="B3575" s="333" t="s">
        <v>912</v>
      </c>
      <c r="C3575" s="286">
        <v>43</v>
      </c>
      <c r="D3575" s="333"/>
      <c r="E3575" s="287">
        <v>31</v>
      </c>
      <c r="F3575" s="288"/>
      <c r="G3575" s="288"/>
      <c r="H3575" s="318">
        <f>H3576+H3578</f>
        <v>78000</v>
      </c>
      <c r="I3575" s="318">
        <f t="shared" ref="I3575:J3575" si="2169">I3576+I3578</f>
        <v>0</v>
      </c>
      <c r="J3575" s="318">
        <f t="shared" si="2169"/>
        <v>0</v>
      </c>
    </row>
    <row r="3576" spans="1:10" s="152" customFormat="1" x14ac:dyDescent="0.2">
      <c r="A3576" s="325">
        <v>51343</v>
      </c>
      <c r="B3576" s="329" t="s">
        <v>912</v>
      </c>
      <c r="C3576" s="330">
        <v>43</v>
      </c>
      <c r="D3576" s="325"/>
      <c r="E3576" s="187">
        <v>311</v>
      </c>
      <c r="F3576" s="231"/>
      <c r="G3576" s="331"/>
      <c r="H3576" s="200">
        <f>H3577</f>
        <v>67000</v>
      </c>
      <c r="I3576" s="200">
        <f t="shared" ref="I3576:J3576" si="2170">I3577</f>
        <v>0</v>
      </c>
      <c r="J3576" s="200">
        <f t="shared" si="2170"/>
        <v>0</v>
      </c>
    </row>
    <row r="3577" spans="1:10" ht="15" x14ac:dyDescent="0.2">
      <c r="A3577" s="216">
        <v>51343</v>
      </c>
      <c r="B3577" s="214" t="s">
        <v>912</v>
      </c>
      <c r="C3577" s="215">
        <v>43</v>
      </c>
      <c r="D3577" s="216" t="s">
        <v>25</v>
      </c>
      <c r="E3577" s="188">
        <v>3111</v>
      </c>
      <c r="F3577" s="229" t="s">
        <v>19</v>
      </c>
      <c r="H3577" s="334">
        <v>67000</v>
      </c>
      <c r="I3577" s="245">
        <v>0</v>
      </c>
      <c r="J3577" s="245">
        <v>0</v>
      </c>
    </row>
    <row r="3578" spans="1:10" s="152" customFormat="1" x14ac:dyDescent="0.2">
      <c r="A3578" s="325">
        <v>51343</v>
      </c>
      <c r="B3578" s="329" t="s">
        <v>912</v>
      </c>
      <c r="C3578" s="330">
        <v>43</v>
      </c>
      <c r="D3578" s="325"/>
      <c r="E3578" s="187">
        <v>313</v>
      </c>
      <c r="F3578" s="231"/>
      <c r="G3578" s="331"/>
      <c r="H3578" s="200">
        <f t="shared" ref="H3578:J3578" si="2171">H3579</f>
        <v>11000</v>
      </c>
      <c r="I3578" s="200">
        <f t="shared" si="2171"/>
        <v>0</v>
      </c>
      <c r="J3578" s="200">
        <f t="shared" si="2171"/>
        <v>0</v>
      </c>
    </row>
    <row r="3579" spans="1:10" ht="15" x14ac:dyDescent="0.2">
      <c r="A3579" s="216">
        <v>51343</v>
      </c>
      <c r="B3579" s="214" t="s">
        <v>912</v>
      </c>
      <c r="C3579" s="215">
        <v>43</v>
      </c>
      <c r="D3579" s="216" t="s">
        <v>25</v>
      </c>
      <c r="E3579" s="188">
        <v>3132</v>
      </c>
      <c r="F3579" s="229" t="s">
        <v>280</v>
      </c>
      <c r="H3579" s="334">
        <v>11000</v>
      </c>
      <c r="I3579" s="245">
        <v>0</v>
      </c>
      <c r="J3579" s="245">
        <v>0</v>
      </c>
    </row>
    <row r="3580" spans="1:10" x14ac:dyDescent="0.2">
      <c r="A3580" s="335">
        <v>51343</v>
      </c>
      <c r="B3580" s="333" t="s">
        <v>912</v>
      </c>
      <c r="C3580" s="286">
        <v>43</v>
      </c>
      <c r="D3580" s="333"/>
      <c r="E3580" s="287">
        <v>32</v>
      </c>
      <c r="F3580" s="288"/>
      <c r="G3580" s="288"/>
      <c r="H3580" s="318">
        <f>H3581+H3583</f>
        <v>92000</v>
      </c>
      <c r="I3580" s="318">
        <f t="shared" ref="I3580:J3580" si="2172">I3581+I3583</f>
        <v>0</v>
      </c>
      <c r="J3580" s="318">
        <f t="shared" si="2172"/>
        <v>0</v>
      </c>
    </row>
    <row r="3581" spans="1:10" x14ac:dyDescent="0.2">
      <c r="A3581" s="325">
        <v>51343</v>
      </c>
      <c r="B3581" s="329" t="s">
        <v>912</v>
      </c>
      <c r="C3581" s="330">
        <v>43</v>
      </c>
      <c r="D3581" s="325"/>
      <c r="E3581" s="187">
        <v>321</v>
      </c>
      <c r="F3581" s="231"/>
      <c r="G3581" s="331"/>
      <c r="H3581" s="200">
        <f>H3582</f>
        <v>9000</v>
      </c>
      <c r="I3581" s="200">
        <f t="shared" ref="I3581:J3581" si="2173">I3582</f>
        <v>0</v>
      </c>
      <c r="J3581" s="200">
        <f t="shared" si="2173"/>
        <v>0</v>
      </c>
    </row>
    <row r="3582" spans="1:10" s="152" customFormat="1" x14ac:dyDescent="0.2">
      <c r="A3582" s="216">
        <v>51343</v>
      </c>
      <c r="B3582" s="214" t="s">
        <v>912</v>
      </c>
      <c r="C3582" s="215">
        <v>43</v>
      </c>
      <c r="D3582" s="216" t="s">
        <v>25</v>
      </c>
      <c r="E3582" s="188">
        <v>3211</v>
      </c>
      <c r="F3582" s="229" t="s">
        <v>110</v>
      </c>
      <c r="G3582" s="209"/>
      <c r="H3582" s="334">
        <v>9000</v>
      </c>
      <c r="I3582" s="245">
        <v>0</v>
      </c>
      <c r="J3582" s="245">
        <v>0</v>
      </c>
    </row>
    <row r="3583" spans="1:10" x14ac:dyDescent="0.2">
      <c r="A3583" s="325">
        <v>51343</v>
      </c>
      <c r="B3583" s="329" t="s">
        <v>912</v>
      </c>
      <c r="C3583" s="330">
        <v>43</v>
      </c>
      <c r="D3583" s="325"/>
      <c r="E3583" s="187">
        <v>323</v>
      </c>
      <c r="F3583" s="231"/>
      <c r="G3583" s="331"/>
      <c r="H3583" s="200">
        <f>H3585+H3584</f>
        <v>83000</v>
      </c>
      <c r="I3583" s="200">
        <f t="shared" ref="I3583:J3583" si="2174">I3585+I3584</f>
        <v>0</v>
      </c>
      <c r="J3583" s="200">
        <f t="shared" si="2174"/>
        <v>0</v>
      </c>
    </row>
    <row r="3584" spans="1:10" s="152" customFormat="1" x14ac:dyDescent="0.2">
      <c r="A3584" s="216">
        <v>51343</v>
      </c>
      <c r="B3584" s="214" t="s">
        <v>912</v>
      </c>
      <c r="C3584" s="215">
        <v>43</v>
      </c>
      <c r="D3584" s="216" t="s">
        <v>25</v>
      </c>
      <c r="E3584" s="188">
        <v>3233</v>
      </c>
      <c r="F3584" s="229" t="s">
        <v>119</v>
      </c>
      <c r="G3584" s="209"/>
      <c r="H3584" s="334">
        <v>41500</v>
      </c>
      <c r="I3584" s="245">
        <v>0</v>
      </c>
      <c r="J3584" s="245">
        <v>0</v>
      </c>
    </row>
    <row r="3585" spans="1:10" ht="15" x14ac:dyDescent="0.2">
      <c r="A3585" s="216">
        <v>51343</v>
      </c>
      <c r="B3585" s="214" t="s">
        <v>912</v>
      </c>
      <c r="C3585" s="215">
        <v>43</v>
      </c>
      <c r="D3585" s="216" t="s">
        <v>25</v>
      </c>
      <c r="E3585" s="188">
        <v>3237</v>
      </c>
      <c r="F3585" s="229" t="s">
        <v>36</v>
      </c>
      <c r="H3585" s="334">
        <v>41500</v>
      </c>
      <c r="I3585" s="245">
        <v>0</v>
      </c>
      <c r="J3585" s="245">
        <v>0</v>
      </c>
    </row>
    <row r="3586" spans="1:10" s="152" customFormat="1" x14ac:dyDescent="0.2">
      <c r="A3586" s="335">
        <v>51343</v>
      </c>
      <c r="B3586" s="333" t="s">
        <v>912</v>
      </c>
      <c r="C3586" s="286">
        <v>43</v>
      </c>
      <c r="D3586" s="333"/>
      <c r="E3586" s="287">
        <v>42</v>
      </c>
      <c r="F3586" s="288"/>
      <c r="G3586" s="288"/>
      <c r="H3586" s="318">
        <f>H3587</f>
        <v>12000</v>
      </c>
      <c r="I3586" s="318">
        <f t="shared" ref="I3586:J3587" si="2175">I3587</f>
        <v>0</v>
      </c>
      <c r="J3586" s="318">
        <f t="shared" si="2175"/>
        <v>0</v>
      </c>
    </row>
    <row r="3587" spans="1:10" x14ac:dyDescent="0.2">
      <c r="A3587" s="325">
        <v>51343</v>
      </c>
      <c r="B3587" s="329" t="s">
        <v>912</v>
      </c>
      <c r="C3587" s="330">
        <v>43</v>
      </c>
      <c r="D3587" s="325"/>
      <c r="E3587" s="187">
        <v>426</v>
      </c>
      <c r="F3587" s="231"/>
      <c r="G3587" s="331"/>
      <c r="H3587" s="200">
        <f>H3588</f>
        <v>12000</v>
      </c>
      <c r="I3587" s="200">
        <f t="shared" si="2175"/>
        <v>0</v>
      </c>
      <c r="J3587" s="200">
        <f t="shared" si="2175"/>
        <v>0</v>
      </c>
    </row>
    <row r="3588" spans="1:10" s="152" customFormat="1" x14ac:dyDescent="0.2">
      <c r="A3588" s="216">
        <v>51343</v>
      </c>
      <c r="B3588" s="214" t="s">
        <v>912</v>
      </c>
      <c r="C3588" s="215">
        <v>43</v>
      </c>
      <c r="D3588" s="216" t="s">
        <v>25</v>
      </c>
      <c r="E3588" s="188">
        <v>4262</v>
      </c>
      <c r="F3588" s="229" t="s">
        <v>135</v>
      </c>
      <c r="G3588" s="209"/>
      <c r="H3588" s="334">
        <v>12000</v>
      </c>
      <c r="I3588" s="245">
        <v>0</v>
      </c>
      <c r="J3588" s="245">
        <v>0</v>
      </c>
    </row>
    <row r="3589" spans="1:10" x14ac:dyDescent="0.2">
      <c r="A3589" s="335">
        <v>51343</v>
      </c>
      <c r="B3589" s="333" t="s">
        <v>912</v>
      </c>
      <c r="C3589" s="286">
        <v>559</v>
      </c>
      <c r="D3589" s="333"/>
      <c r="E3589" s="287">
        <v>31</v>
      </c>
      <c r="F3589" s="288"/>
      <c r="G3589" s="288"/>
      <c r="H3589" s="318">
        <f>H3590+H3592</f>
        <v>440000</v>
      </c>
      <c r="I3589" s="318">
        <f t="shared" ref="I3589:J3589" si="2176">I3590+I3592</f>
        <v>0</v>
      </c>
      <c r="J3589" s="318">
        <f t="shared" si="2176"/>
        <v>0</v>
      </c>
    </row>
    <row r="3590" spans="1:10" x14ac:dyDescent="0.2">
      <c r="A3590" s="325">
        <v>51343</v>
      </c>
      <c r="B3590" s="329" t="s">
        <v>912</v>
      </c>
      <c r="C3590" s="330">
        <v>559</v>
      </c>
      <c r="D3590" s="325"/>
      <c r="E3590" s="187">
        <v>311</v>
      </c>
      <c r="F3590" s="231"/>
      <c r="G3590" s="331"/>
      <c r="H3590" s="200">
        <f>H3591</f>
        <v>377700</v>
      </c>
      <c r="I3590" s="200">
        <f t="shared" ref="I3590:J3590" si="2177">I3591</f>
        <v>0</v>
      </c>
      <c r="J3590" s="200">
        <f t="shared" si="2177"/>
        <v>0</v>
      </c>
    </row>
    <row r="3591" spans="1:10" s="152" customFormat="1" x14ac:dyDescent="0.2">
      <c r="A3591" s="216">
        <v>51343</v>
      </c>
      <c r="B3591" s="214" t="s">
        <v>912</v>
      </c>
      <c r="C3591" s="215">
        <v>559</v>
      </c>
      <c r="D3591" s="216" t="s">
        <v>25</v>
      </c>
      <c r="E3591" s="188">
        <v>3111</v>
      </c>
      <c r="F3591" s="229" t="s">
        <v>19</v>
      </c>
      <c r="G3591" s="209"/>
      <c r="H3591" s="334">
        <v>377700</v>
      </c>
      <c r="I3591" s="245">
        <v>0</v>
      </c>
      <c r="J3591" s="245">
        <v>0</v>
      </c>
    </row>
    <row r="3592" spans="1:10" x14ac:dyDescent="0.2">
      <c r="A3592" s="325">
        <v>51343</v>
      </c>
      <c r="B3592" s="329" t="s">
        <v>912</v>
      </c>
      <c r="C3592" s="330">
        <v>559</v>
      </c>
      <c r="D3592" s="325"/>
      <c r="E3592" s="187">
        <v>313</v>
      </c>
      <c r="F3592" s="231"/>
      <c r="G3592" s="331"/>
      <c r="H3592" s="200">
        <f t="shared" ref="H3592:J3592" si="2178">H3593</f>
        <v>62300</v>
      </c>
      <c r="I3592" s="200">
        <f t="shared" si="2178"/>
        <v>0</v>
      </c>
      <c r="J3592" s="200">
        <f t="shared" si="2178"/>
        <v>0</v>
      </c>
    </row>
    <row r="3593" spans="1:10" s="152" customFormat="1" x14ac:dyDescent="0.2">
      <c r="A3593" s="216">
        <v>51343</v>
      </c>
      <c r="B3593" s="214" t="s">
        <v>912</v>
      </c>
      <c r="C3593" s="215">
        <v>559</v>
      </c>
      <c r="D3593" s="216" t="s">
        <v>25</v>
      </c>
      <c r="E3593" s="188">
        <v>3132</v>
      </c>
      <c r="F3593" s="229" t="s">
        <v>280</v>
      </c>
      <c r="G3593" s="209"/>
      <c r="H3593" s="334">
        <v>62300</v>
      </c>
      <c r="I3593" s="245">
        <v>0</v>
      </c>
      <c r="J3593" s="245">
        <v>0</v>
      </c>
    </row>
    <row r="3594" spans="1:10" x14ac:dyDescent="0.2">
      <c r="A3594" s="335">
        <v>51343</v>
      </c>
      <c r="B3594" s="333" t="s">
        <v>912</v>
      </c>
      <c r="C3594" s="286">
        <v>559</v>
      </c>
      <c r="D3594" s="333"/>
      <c r="E3594" s="287">
        <v>32</v>
      </c>
      <c r="F3594" s="288"/>
      <c r="G3594" s="288"/>
      <c r="H3594" s="318">
        <f>H3595+H3597</f>
        <v>517000</v>
      </c>
      <c r="I3594" s="318">
        <f t="shared" ref="I3594:J3594" si="2179">I3595+I3597</f>
        <v>0</v>
      </c>
      <c r="J3594" s="318">
        <f t="shared" si="2179"/>
        <v>0</v>
      </c>
    </row>
    <row r="3595" spans="1:10" x14ac:dyDescent="0.2">
      <c r="A3595" s="325">
        <v>51343</v>
      </c>
      <c r="B3595" s="329" t="s">
        <v>912</v>
      </c>
      <c r="C3595" s="330">
        <v>559</v>
      </c>
      <c r="D3595" s="325"/>
      <c r="E3595" s="187">
        <v>321</v>
      </c>
      <c r="F3595" s="231"/>
      <c r="G3595" s="331"/>
      <c r="H3595" s="200">
        <f>H3596</f>
        <v>51000</v>
      </c>
      <c r="I3595" s="200">
        <f t="shared" ref="I3595:J3595" si="2180">I3596</f>
        <v>0</v>
      </c>
      <c r="J3595" s="200">
        <f t="shared" si="2180"/>
        <v>0</v>
      </c>
    </row>
    <row r="3596" spans="1:10" ht="15" x14ac:dyDescent="0.2">
      <c r="A3596" s="216">
        <v>51343</v>
      </c>
      <c r="B3596" s="214" t="s">
        <v>912</v>
      </c>
      <c r="C3596" s="215">
        <v>559</v>
      </c>
      <c r="D3596" s="216" t="s">
        <v>25</v>
      </c>
      <c r="E3596" s="188">
        <v>3211</v>
      </c>
      <c r="F3596" s="229" t="s">
        <v>110</v>
      </c>
      <c r="H3596" s="334">
        <v>51000</v>
      </c>
      <c r="I3596" s="245">
        <v>0</v>
      </c>
      <c r="J3596" s="245">
        <v>0</v>
      </c>
    </row>
    <row r="3597" spans="1:10" s="152" customFormat="1" x14ac:dyDescent="0.2">
      <c r="A3597" s="325">
        <v>51343</v>
      </c>
      <c r="B3597" s="329" t="s">
        <v>912</v>
      </c>
      <c r="C3597" s="330">
        <v>559</v>
      </c>
      <c r="D3597" s="325"/>
      <c r="E3597" s="187">
        <v>323</v>
      </c>
      <c r="F3597" s="231"/>
      <c r="G3597" s="331"/>
      <c r="H3597" s="200">
        <f>H3599+H3598</f>
        <v>466000</v>
      </c>
      <c r="I3597" s="200">
        <f t="shared" ref="I3597:J3597" si="2181">I3599+I3598</f>
        <v>0</v>
      </c>
      <c r="J3597" s="200">
        <f t="shared" si="2181"/>
        <v>0</v>
      </c>
    </row>
    <row r="3598" spans="1:10" ht="15" x14ac:dyDescent="0.2">
      <c r="A3598" s="216">
        <v>51343</v>
      </c>
      <c r="B3598" s="214" t="s">
        <v>912</v>
      </c>
      <c r="C3598" s="215">
        <v>559</v>
      </c>
      <c r="D3598" s="216" t="s">
        <v>25</v>
      </c>
      <c r="E3598" s="188">
        <v>3233</v>
      </c>
      <c r="F3598" s="229" t="s">
        <v>119</v>
      </c>
      <c r="H3598" s="334">
        <v>233000</v>
      </c>
      <c r="I3598" s="245">
        <v>0</v>
      </c>
      <c r="J3598" s="245">
        <v>0</v>
      </c>
    </row>
    <row r="3599" spans="1:10" s="152" customFormat="1" x14ac:dyDescent="0.2">
      <c r="A3599" s="216">
        <v>51343</v>
      </c>
      <c r="B3599" s="214" t="s">
        <v>912</v>
      </c>
      <c r="C3599" s="215">
        <v>559</v>
      </c>
      <c r="D3599" s="216" t="s">
        <v>25</v>
      </c>
      <c r="E3599" s="188">
        <v>3237</v>
      </c>
      <c r="F3599" s="229" t="s">
        <v>36</v>
      </c>
      <c r="G3599" s="209"/>
      <c r="H3599" s="334">
        <v>233000</v>
      </c>
      <c r="I3599" s="245">
        <v>0</v>
      </c>
      <c r="J3599" s="245">
        <v>0</v>
      </c>
    </row>
    <row r="3600" spans="1:10" x14ac:dyDescent="0.2">
      <c r="A3600" s="335">
        <v>51343</v>
      </c>
      <c r="B3600" s="333" t="s">
        <v>912</v>
      </c>
      <c r="C3600" s="286">
        <v>559</v>
      </c>
      <c r="D3600" s="333"/>
      <c r="E3600" s="287">
        <v>42</v>
      </c>
      <c r="F3600" s="288"/>
      <c r="G3600" s="288"/>
      <c r="H3600" s="318">
        <f>H3601</f>
        <v>64000</v>
      </c>
      <c r="I3600" s="318">
        <f t="shared" ref="I3600:J3601" si="2182">I3601</f>
        <v>0</v>
      </c>
      <c r="J3600" s="318">
        <f t="shared" si="2182"/>
        <v>0</v>
      </c>
    </row>
    <row r="3601" spans="1:10" x14ac:dyDescent="0.2">
      <c r="A3601" s="325">
        <v>51343</v>
      </c>
      <c r="B3601" s="329" t="s">
        <v>912</v>
      </c>
      <c r="C3601" s="330">
        <v>559</v>
      </c>
      <c r="D3601" s="325"/>
      <c r="E3601" s="187">
        <v>426</v>
      </c>
      <c r="F3601" s="231"/>
      <c r="G3601" s="331"/>
      <c r="H3601" s="200">
        <f>H3602</f>
        <v>64000</v>
      </c>
      <c r="I3601" s="200">
        <f t="shared" si="2182"/>
        <v>0</v>
      </c>
      <c r="J3601" s="200">
        <f t="shared" si="2182"/>
        <v>0</v>
      </c>
    </row>
    <row r="3602" spans="1:10" s="152" customFormat="1" x14ac:dyDescent="0.2">
      <c r="A3602" s="216">
        <v>51343</v>
      </c>
      <c r="B3602" s="214" t="s">
        <v>912</v>
      </c>
      <c r="C3602" s="215">
        <v>559</v>
      </c>
      <c r="D3602" s="216" t="s">
        <v>25</v>
      </c>
      <c r="E3602" s="188">
        <v>4262</v>
      </c>
      <c r="F3602" s="229" t="s">
        <v>135</v>
      </c>
      <c r="G3602" s="209"/>
      <c r="H3602" s="334">
        <v>64000</v>
      </c>
      <c r="I3602" s="245">
        <v>0</v>
      </c>
      <c r="J3602" s="245">
        <v>0</v>
      </c>
    </row>
    <row r="3603" spans="1:10" ht="67.5" x14ac:dyDescent="0.2">
      <c r="A3603" s="391">
        <v>51343</v>
      </c>
      <c r="B3603" s="297" t="s">
        <v>914</v>
      </c>
      <c r="C3603" s="297"/>
      <c r="D3603" s="297"/>
      <c r="E3603" s="298"/>
      <c r="F3603" s="300" t="s">
        <v>913</v>
      </c>
      <c r="G3603" s="301" t="s">
        <v>690</v>
      </c>
      <c r="H3603" s="302">
        <f>H3604+H3609+H3615+H3620</f>
        <v>694000</v>
      </c>
      <c r="I3603" s="302">
        <f t="shared" ref="I3603:J3603" si="2183">I3604+I3609+I3615+I3620</f>
        <v>0</v>
      </c>
      <c r="J3603" s="302">
        <f t="shared" si="2183"/>
        <v>0</v>
      </c>
    </row>
    <row r="3604" spans="1:10" s="152" customFormat="1" x14ac:dyDescent="0.2">
      <c r="A3604" s="335">
        <v>51343</v>
      </c>
      <c r="B3604" s="333" t="s">
        <v>914</v>
      </c>
      <c r="C3604" s="286">
        <v>43</v>
      </c>
      <c r="D3604" s="333"/>
      <c r="E3604" s="287">
        <v>31</v>
      </c>
      <c r="F3604" s="288"/>
      <c r="G3604" s="288"/>
      <c r="H3604" s="318">
        <f>H3605+H3607</f>
        <v>13000</v>
      </c>
      <c r="I3604" s="318">
        <f t="shared" ref="I3604:J3604" si="2184">I3605+I3607</f>
        <v>0</v>
      </c>
      <c r="J3604" s="318">
        <f t="shared" si="2184"/>
        <v>0</v>
      </c>
    </row>
    <row r="3605" spans="1:10" x14ac:dyDescent="0.2">
      <c r="A3605" s="325">
        <v>51343</v>
      </c>
      <c r="B3605" s="329" t="s">
        <v>914</v>
      </c>
      <c r="C3605" s="330">
        <v>43</v>
      </c>
      <c r="D3605" s="325"/>
      <c r="E3605" s="187">
        <v>311</v>
      </c>
      <c r="F3605" s="231"/>
      <c r="G3605" s="331"/>
      <c r="H3605" s="200">
        <f>H3606</f>
        <v>11200</v>
      </c>
      <c r="I3605" s="200">
        <f t="shared" ref="I3605:J3605" si="2185">I3606</f>
        <v>0</v>
      </c>
      <c r="J3605" s="200">
        <f t="shared" si="2185"/>
        <v>0</v>
      </c>
    </row>
    <row r="3606" spans="1:10" ht="15" x14ac:dyDescent="0.2">
      <c r="A3606" s="216">
        <v>51343</v>
      </c>
      <c r="B3606" s="214" t="s">
        <v>914</v>
      </c>
      <c r="C3606" s="215">
        <v>43</v>
      </c>
      <c r="D3606" s="216" t="s">
        <v>25</v>
      </c>
      <c r="E3606" s="188">
        <v>3111</v>
      </c>
      <c r="F3606" s="229" t="s">
        <v>19</v>
      </c>
      <c r="H3606" s="334">
        <v>11200</v>
      </c>
      <c r="I3606" s="245">
        <v>0</v>
      </c>
      <c r="J3606" s="245">
        <v>0</v>
      </c>
    </row>
    <row r="3607" spans="1:10" s="152" customFormat="1" x14ac:dyDescent="0.2">
      <c r="A3607" s="325">
        <v>51343</v>
      </c>
      <c r="B3607" s="329" t="s">
        <v>914</v>
      </c>
      <c r="C3607" s="330">
        <v>43</v>
      </c>
      <c r="D3607" s="325"/>
      <c r="E3607" s="187">
        <v>313</v>
      </c>
      <c r="F3607" s="231"/>
      <c r="G3607" s="331"/>
      <c r="H3607" s="200">
        <f t="shared" ref="H3607:J3607" si="2186">H3608</f>
        <v>1800</v>
      </c>
      <c r="I3607" s="200">
        <f t="shared" si="2186"/>
        <v>0</v>
      </c>
      <c r="J3607" s="200">
        <f t="shared" si="2186"/>
        <v>0</v>
      </c>
    </row>
    <row r="3608" spans="1:10" ht="15" x14ac:dyDescent="0.2">
      <c r="A3608" s="216">
        <v>51343</v>
      </c>
      <c r="B3608" s="214" t="s">
        <v>914</v>
      </c>
      <c r="C3608" s="215">
        <v>43</v>
      </c>
      <c r="D3608" s="216" t="s">
        <v>25</v>
      </c>
      <c r="E3608" s="188">
        <v>3132</v>
      </c>
      <c r="F3608" s="229" t="s">
        <v>280</v>
      </c>
      <c r="H3608" s="334">
        <v>1800</v>
      </c>
      <c r="I3608" s="245">
        <v>0</v>
      </c>
      <c r="J3608" s="245">
        <v>0</v>
      </c>
    </row>
    <row r="3609" spans="1:10" s="152" customFormat="1" x14ac:dyDescent="0.2">
      <c r="A3609" s="335">
        <v>51343</v>
      </c>
      <c r="B3609" s="333" t="s">
        <v>914</v>
      </c>
      <c r="C3609" s="286">
        <v>43</v>
      </c>
      <c r="D3609" s="333"/>
      <c r="E3609" s="287">
        <v>32</v>
      </c>
      <c r="F3609" s="288"/>
      <c r="G3609" s="288"/>
      <c r="H3609" s="318">
        <f>H3610+H3612</f>
        <v>92000</v>
      </c>
      <c r="I3609" s="318">
        <f t="shared" ref="I3609:J3609" si="2187">I3610+I3612</f>
        <v>0</v>
      </c>
      <c r="J3609" s="318">
        <f t="shared" si="2187"/>
        <v>0</v>
      </c>
    </row>
    <row r="3610" spans="1:10" x14ac:dyDescent="0.2">
      <c r="A3610" s="325">
        <v>51343</v>
      </c>
      <c r="B3610" s="329" t="s">
        <v>914</v>
      </c>
      <c r="C3610" s="330">
        <v>43</v>
      </c>
      <c r="D3610" s="325"/>
      <c r="E3610" s="187">
        <v>321</v>
      </c>
      <c r="F3610" s="231"/>
      <c r="G3610" s="331"/>
      <c r="H3610" s="200">
        <f>H3611</f>
        <v>15000</v>
      </c>
      <c r="I3610" s="200">
        <f t="shared" ref="I3610:J3610" si="2188">I3611</f>
        <v>0</v>
      </c>
      <c r="J3610" s="200">
        <f t="shared" si="2188"/>
        <v>0</v>
      </c>
    </row>
    <row r="3611" spans="1:10" s="152" customFormat="1" x14ac:dyDescent="0.2">
      <c r="A3611" s="216">
        <v>51343</v>
      </c>
      <c r="B3611" s="214" t="s">
        <v>914</v>
      </c>
      <c r="C3611" s="215">
        <v>43</v>
      </c>
      <c r="D3611" s="216" t="s">
        <v>25</v>
      </c>
      <c r="E3611" s="188">
        <v>3211</v>
      </c>
      <c r="F3611" s="229" t="s">
        <v>110</v>
      </c>
      <c r="G3611" s="209"/>
      <c r="H3611" s="334">
        <v>15000</v>
      </c>
      <c r="I3611" s="245">
        <v>0</v>
      </c>
      <c r="J3611" s="245">
        <v>0</v>
      </c>
    </row>
    <row r="3612" spans="1:10" x14ac:dyDescent="0.2">
      <c r="A3612" s="325">
        <v>51343</v>
      </c>
      <c r="B3612" s="329" t="s">
        <v>914</v>
      </c>
      <c r="C3612" s="330">
        <v>43</v>
      </c>
      <c r="D3612" s="325"/>
      <c r="E3612" s="187">
        <v>323</v>
      </c>
      <c r="F3612" s="231"/>
      <c r="G3612" s="331"/>
      <c r="H3612" s="200">
        <f>H3614+H3613</f>
        <v>77000</v>
      </c>
      <c r="I3612" s="200">
        <f t="shared" ref="I3612:J3612" si="2189">I3614+I3613</f>
        <v>0</v>
      </c>
      <c r="J3612" s="200">
        <f t="shared" si="2189"/>
        <v>0</v>
      </c>
    </row>
    <row r="3613" spans="1:10" ht="15" x14ac:dyDescent="0.2">
      <c r="A3613" s="216">
        <v>51343</v>
      </c>
      <c r="B3613" s="214" t="s">
        <v>914</v>
      </c>
      <c r="C3613" s="215">
        <v>43</v>
      </c>
      <c r="D3613" s="216" t="s">
        <v>25</v>
      </c>
      <c r="E3613" s="188">
        <v>3233</v>
      </c>
      <c r="F3613" s="229" t="s">
        <v>119</v>
      </c>
      <c r="H3613" s="334">
        <v>38500</v>
      </c>
      <c r="I3613" s="245">
        <v>0</v>
      </c>
      <c r="J3613" s="245">
        <v>0</v>
      </c>
    </row>
    <row r="3614" spans="1:10" s="152" customFormat="1" x14ac:dyDescent="0.2">
      <c r="A3614" s="216">
        <v>51343</v>
      </c>
      <c r="B3614" s="214" t="s">
        <v>914</v>
      </c>
      <c r="C3614" s="215">
        <v>43</v>
      </c>
      <c r="D3614" s="216" t="s">
        <v>25</v>
      </c>
      <c r="E3614" s="188">
        <v>3237</v>
      </c>
      <c r="F3614" s="229" t="s">
        <v>36</v>
      </c>
      <c r="G3614" s="209"/>
      <c r="H3614" s="334">
        <v>38500</v>
      </c>
      <c r="I3614" s="245">
        <v>0</v>
      </c>
      <c r="J3614" s="245">
        <v>0</v>
      </c>
    </row>
    <row r="3615" spans="1:10" x14ac:dyDescent="0.2">
      <c r="A3615" s="335">
        <v>51343</v>
      </c>
      <c r="B3615" s="333" t="s">
        <v>914</v>
      </c>
      <c r="C3615" s="286">
        <v>559</v>
      </c>
      <c r="D3615" s="333"/>
      <c r="E3615" s="287">
        <v>31</v>
      </c>
      <c r="F3615" s="288"/>
      <c r="G3615" s="288"/>
      <c r="H3615" s="318">
        <f>H3616+H3618</f>
        <v>73000</v>
      </c>
      <c r="I3615" s="318">
        <f t="shared" ref="I3615:J3615" si="2190">I3616+I3618</f>
        <v>0</v>
      </c>
      <c r="J3615" s="318">
        <f t="shared" si="2190"/>
        <v>0</v>
      </c>
    </row>
    <row r="3616" spans="1:10" s="152" customFormat="1" x14ac:dyDescent="0.2">
      <c r="A3616" s="325">
        <v>51343</v>
      </c>
      <c r="B3616" s="329" t="s">
        <v>914</v>
      </c>
      <c r="C3616" s="330">
        <v>559</v>
      </c>
      <c r="D3616" s="325"/>
      <c r="E3616" s="187">
        <v>311</v>
      </c>
      <c r="F3616" s="231"/>
      <c r="G3616" s="331"/>
      <c r="H3616" s="200">
        <f>H3617</f>
        <v>62700</v>
      </c>
      <c r="I3616" s="200">
        <f t="shared" ref="I3616:J3616" si="2191">I3617</f>
        <v>0</v>
      </c>
      <c r="J3616" s="200">
        <f t="shared" si="2191"/>
        <v>0</v>
      </c>
    </row>
    <row r="3617" spans="1:10" ht="15" x14ac:dyDescent="0.2">
      <c r="A3617" s="216">
        <v>51343</v>
      </c>
      <c r="B3617" s="214" t="s">
        <v>914</v>
      </c>
      <c r="C3617" s="215">
        <v>559</v>
      </c>
      <c r="D3617" s="216" t="s">
        <v>25</v>
      </c>
      <c r="E3617" s="188">
        <v>3111</v>
      </c>
      <c r="F3617" s="229" t="s">
        <v>19</v>
      </c>
      <c r="H3617" s="334">
        <v>62700</v>
      </c>
      <c r="I3617" s="245">
        <v>0</v>
      </c>
      <c r="J3617" s="245">
        <v>0</v>
      </c>
    </row>
    <row r="3618" spans="1:10" x14ac:dyDescent="0.2">
      <c r="A3618" s="325">
        <v>51343</v>
      </c>
      <c r="B3618" s="329" t="s">
        <v>914</v>
      </c>
      <c r="C3618" s="330">
        <v>559</v>
      </c>
      <c r="D3618" s="325"/>
      <c r="E3618" s="187">
        <v>313</v>
      </c>
      <c r="F3618" s="231"/>
      <c r="G3618" s="331"/>
      <c r="H3618" s="200">
        <f t="shared" ref="H3618:J3618" si="2192">H3619</f>
        <v>10300</v>
      </c>
      <c r="I3618" s="200">
        <f t="shared" si="2192"/>
        <v>0</v>
      </c>
      <c r="J3618" s="200">
        <f t="shared" si="2192"/>
        <v>0</v>
      </c>
    </row>
    <row r="3619" spans="1:10" ht="15" x14ac:dyDescent="0.2">
      <c r="A3619" s="216">
        <v>51343</v>
      </c>
      <c r="B3619" s="214" t="s">
        <v>914</v>
      </c>
      <c r="C3619" s="215">
        <v>559</v>
      </c>
      <c r="D3619" s="216" t="s">
        <v>25</v>
      </c>
      <c r="E3619" s="188">
        <v>3132</v>
      </c>
      <c r="F3619" s="229" t="s">
        <v>280</v>
      </c>
      <c r="H3619" s="334">
        <v>10300</v>
      </c>
      <c r="I3619" s="245">
        <v>0</v>
      </c>
      <c r="J3619" s="245">
        <v>0</v>
      </c>
    </row>
    <row r="3620" spans="1:10" s="152" customFormat="1" x14ac:dyDescent="0.2">
      <c r="A3620" s="335">
        <v>51343</v>
      </c>
      <c r="B3620" s="333" t="s">
        <v>914</v>
      </c>
      <c r="C3620" s="286">
        <v>559</v>
      </c>
      <c r="D3620" s="333"/>
      <c r="E3620" s="287">
        <v>32</v>
      </c>
      <c r="F3620" s="288"/>
      <c r="G3620" s="288"/>
      <c r="H3620" s="318">
        <f>H3621+H3623</f>
        <v>516000</v>
      </c>
      <c r="I3620" s="318">
        <f t="shared" ref="I3620:J3620" si="2193">I3621+I3623</f>
        <v>0</v>
      </c>
      <c r="J3620" s="318">
        <f t="shared" si="2193"/>
        <v>0</v>
      </c>
    </row>
    <row r="3621" spans="1:10" x14ac:dyDescent="0.2">
      <c r="A3621" s="325">
        <v>51343</v>
      </c>
      <c r="B3621" s="329" t="s">
        <v>914</v>
      </c>
      <c r="C3621" s="330">
        <v>559</v>
      </c>
      <c r="D3621" s="325"/>
      <c r="E3621" s="187">
        <v>321</v>
      </c>
      <c r="F3621" s="231"/>
      <c r="G3621" s="331"/>
      <c r="H3621" s="200">
        <f>H3622</f>
        <v>84000</v>
      </c>
      <c r="I3621" s="200">
        <f t="shared" ref="I3621:J3621" si="2194">I3622</f>
        <v>0</v>
      </c>
      <c r="J3621" s="200">
        <f t="shared" si="2194"/>
        <v>0</v>
      </c>
    </row>
    <row r="3622" spans="1:10" ht="15" x14ac:dyDescent="0.2">
      <c r="A3622" s="216">
        <v>51343</v>
      </c>
      <c r="B3622" s="214" t="s">
        <v>914</v>
      </c>
      <c r="C3622" s="215">
        <v>559</v>
      </c>
      <c r="D3622" s="216" t="s">
        <v>25</v>
      </c>
      <c r="E3622" s="188">
        <v>3211</v>
      </c>
      <c r="F3622" s="229" t="s">
        <v>110</v>
      </c>
      <c r="H3622" s="334">
        <v>84000</v>
      </c>
      <c r="I3622" s="245">
        <v>0</v>
      </c>
      <c r="J3622" s="245">
        <v>0</v>
      </c>
    </row>
    <row r="3623" spans="1:10" s="152" customFormat="1" x14ac:dyDescent="0.2">
      <c r="A3623" s="325">
        <v>51343</v>
      </c>
      <c r="B3623" s="329" t="s">
        <v>914</v>
      </c>
      <c r="C3623" s="330">
        <v>559</v>
      </c>
      <c r="D3623" s="325"/>
      <c r="E3623" s="187">
        <v>323</v>
      </c>
      <c r="F3623" s="231"/>
      <c r="G3623" s="331"/>
      <c r="H3623" s="200">
        <f>H3625+H3624</f>
        <v>432000</v>
      </c>
      <c r="I3623" s="200">
        <f t="shared" ref="I3623:J3623" si="2195">I3625+I3624</f>
        <v>0</v>
      </c>
      <c r="J3623" s="200">
        <f t="shared" si="2195"/>
        <v>0</v>
      </c>
    </row>
    <row r="3624" spans="1:10" ht="15" x14ac:dyDescent="0.2">
      <c r="A3624" s="216">
        <v>51343</v>
      </c>
      <c r="B3624" s="214" t="s">
        <v>914</v>
      </c>
      <c r="C3624" s="215">
        <v>559</v>
      </c>
      <c r="D3624" s="216" t="s">
        <v>25</v>
      </c>
      <c r="E3624" s="188">
        <v>3233</v>
      </c>
      <c r="F3624" s="229" t="s">
        <v>119</v>
      </c>
      <c r="H3624" s="334">
        <v>216000</v>
      </c>
      <c r="I3624" s="245">
        <v>0</v>
      </c>
      <c r="J3624" s="245">
        <v>0</v>
      </c>
    </row>
    <row r="3625" spans="1:10" s="152" customFormat="1" x14ac:dyDescent="0.2">
      <c r="A3625" s="216">
        <v>51343</v>
      </c>
      <c r="B3625" s="214" t="s">
        <v>914</v>
      </c>
      <c r="C3625" s="215">
        <v>559</v>
      </c>
      <c r="D3625" s="216" t="s">
        <v>25</v>
      </c>
      <c r="E3625" s="188">
        <v>3237</v>
      </c>
      <c r="F3625" s="229" t="s">
        <v>36</v>
      </c>
      <c r="G3625" s="209"/>
      <c r="H3625" s="334">
        <v>216000</v>
      </c>
      <c r="I3625" s="245">
        <v>0</v>
      </c>
      <c r="J3625" s="245">
        <v>0</v>
      </c>
    </row>
    <row r="3626" spans="1:10" ht="78.75" x14ac:dyDescent="0.2">
      <c r="A3626" s="391">
        <v>51343</v>
      </c>
      <c r="B3626" s="297" t="s">
        <v>916</v>
      </c>
      <c r="C3626" s="297"/>
      <c r="D3626" s="297"/>
      <c r="E3626" s="298"/>
      <c r="F3626" s="300" t="s">
        <v>915</v>
      </c>
      <c r="G3626" s="301" t="s">
        <v>690</v>
      </c>
      <c r="H3626" s="302">
        <f>H3627+H3641+H3646+H3632+H3638+H3652</f>
        <v>358000</v>
      </c>
      <c r="I3626" s="302">
        <f t="shared" ref="I3626:J3626" si="2196">I3627+I3641+I3646+I3632+I3638+I3652</f>
        <v>2805000</v>
      </c>
      <c r="J3626" s="302">
        <f t="shared" si="2196"/>
        <v>0</v>
      </c>
    </row>
    <row r="3627" spans="1:10" x14ac:dyDescent="0.2">
      <c r="A3627" s="335">
        <v>51343</v>
      </c>
      <c r="B3627" s="333" t="s">
        <v>916</v>
      </c>
      <c r="C3627" s="286">
        <v>43</v>
      </c>
      <c r="D3627" s="333"/>
      <c r="E3627" s="287">
        <v>31</v>
      </c>
      <c r="F3627" s="288"/>
      <c r="G3627" s="288"/>
      <c r="H3627" s="318">
        <f>H3628+H3630</f>
        <v>48000</v>
      </c>
      <c r="I3627" s="318">
        <f t="shared" ref="I3627:J3627" si="2197">I3628+I3630</f>
        <v>46000</v>
      </c>
      <c r="J3627" s="318">
        <f t="shared" si="2197"/>
        <v>0</v>
      </c>
    </row>
    <row r="3628" spans="1:10" s="152" customFormat="1" x14ac:dyDescent="0.2">
      <c r="A3628" s="325">
        <v>51343</v>
      </c>
      <c r="B3628" s="329" t="s">
        <v>916</v>
      </c>
      <c r="C3628" s="330">
        <v>43</v>
      </c>
      <c r="D3628" s="325"/>
      <c r="E3628" s="187">
        <v>311</v>
      </c>
      <c r="F3628" s="231"/>
      <c r="G3628" s="331"/>
      <c r="H3628" s="200">
        <f>H3629</f>
        <v>41200</v>
      </c>
      <c r="I3628" s="200">
        <f t="shared" ref="I3628:J3628" si="2198">I3629</f>
        <v>39500</v>
      </c>
      <c r="J3628" s="200">
        <f t="shared" si="2198"/>
        <v>0</v>
      </c>
    </row>
    <row r="3629" spans="1:10" ht="15" x14ac:dyDescent="0.2">
      <c r="A3629" s="216">
        <v>51343</v>
      </c>
      <c r="B3629" s="214" t="s">
        <v>916</v>
      </c>
      <c r="C3629" s="215">
        <v>43</v>
      </c>
      <c r="D3629" s="216" t="s">
        <v>25</v>
      </c>
      <c r="E3629" s="188">
        <v>3111</v>
      </c>
      <c r="F3629" s="229" t="s">
        <v>19</v>
      </c>
      <c r="H3629" s="334">
        <v>41200</v>
      </c>
      <c r="I3629" s="334">
        <v>39500</v>
      </c>
      <c r="J3629" s="245">
        <v>0</v>
      </c>
    </row>
    <row r="3630" spans="1:10" s="152" customFormat="1" x14ac:dyDescent="0.2">
      <c r="A3630" s="325">
        <v>51343</v>
      </c>
      <c r="B3630" s="329" t="s">
        <v>916</v>
      </c>
      <c r="C3630" s="330">
        <v>43</v>
      </c>
      <c r="D3630" s="325"/>
      <c r="E3630" s="187">
        <v>313</v>
      </c>
      <c r="F3630" s="231"/>
      <c r="G3630" s="331"/>
      <c r="H3630" s="200">
        <f>H3631</f>
        <v>6800</v>
      </c>
      <c r="I3630" s="200">
        <f t="shared" ref="I3630:J3630" si="2199">I3631</f>
        <v>6500</v>
      </c>
      <c r="J3630" s="200">
        <f t="shared" si="2199"/>
        <v>0</v>
      </c>
    </row>
    <row r="3631" spans="1:10" ht="15" x14ac:dyDescent="0.2">
      <c r="A3631" s="216">
        <v>51343</v>
      </c>
      <c r="B3631" s="214" t="s">
        <v>916</v>
      </c>
      <c r="C3631" s="215">
        <v>43</v>
      </c>
      <c r="D3631" s="216" t="s">
        <v>25</v>
      </c>
      <c r="E3631" s="188">
        <v>3132</v>
      </c>
      <c r="F3631" s="229" t="s">
        <v>280</v>
      </c>
      <c r="H3631" s="334">
        <v>6800</v>
      </c>
      <c r="I3631" s="334">
        <v>6500</v>
      </c>
      <c r="J3631" s="245">
        <v>0</v>
      </c>
    </row>
    <row r="3632" spans="1:10" x14ac:dyDescent="0.2">
      <c r="A3632" s="335">
        <v>51343</v>
      </c>
      <c r="B3632" s="333" t="s">
        <v>916</v>
      </c>
      <c r="C3632" s="286">
        <v>43</v>
      </c>
      <c r="D3632" s="333"/>
      <c r="E3632" s="287">
        <v>32</v>
      </c>
      <c r="F3632" s="288"/>
      <c r="G3632" s="288"/>
      <c r="H3632" s="318">
        <f>H3633+H3635</f>
        <v>6000</v>
      </c>
      <c r="I3632" s="318">
        <f t="shared" ref="I3632:J3632" si="2200">I3633+I3635</f>
        <v>9000</v>
      </c>
      <c r="J3632" s="318">
        <f t="shared" si="2200"/>
        <v>0</v>
      </c>
    </row>
    <row r="3633" spans="1:10" x14ac:dyDescent="0.2">
      <c r="A3633" s="325">
        <v>51343</v>
      </c>
      <c r="B3633" s="329" t="s">
        <v>916</v>
      </c>
      <c r="C3633" s="330">
        <v>43</v>
      </c>
      <c r="D3633" s="325"/>
      <c r="E3633" s="187">
        <v>321</v>
      </c>
      <c r="F3633" s="231"/>
      <c r="G3633" s="331"/>
      <c r="H3633" s="200">
        <f>H3634</f>
        <v>6000</v>
      </c>
      <c r="I3633" s="200">
        <f t="shared" ref="I3633:J3633" si="2201">I3634</f>
        <v>6000</v>
      </c>
      <c r="J3633" s="200">
        <f t="shared" si="2201"/>
        <v>0</v>
      </c>
    </row>
    <row r="3634" spans="1:10" s="152" customFormat="1" x14ac:dyDescent="0.2">
      <c r="A3634" s="216">
        <v>51343</v>
      </c>
      <c r="B3634" s="214" t="s">
        <v>916</v>
      </c>
      <c r="C3634" s="215">
        <v>43</v>
      </c>
      <c r="D3634" s="216" t="s">
        <v>25</v>
      </c>
      <c r="E3634" s="188">
        <v>3211</v>
      </c>
      <c r="F3634" s="229" t="s">
        <v>110</v>
      </c>
      <c r="G3634" s="209"/>
      <c r="H3634" s="334">
        <v>6000</v>
      </c>
      <c r="I3634" s="334">
        <v>6000</v>
      </c>
      <c r="J3634" s="245">
        <v>0</v>
      </c>
    </row>
    <row r="3635" spans="1:10" x14ac:dyDescent="0.2">
      <c r="A3635" s="325">
        <v>51343</v>
      </c>
      <c r="B3635" s="329" t="s">
        <v>916</v>
      </c>
      <c r="C3635" s="330">
        <v>43</v>
      </c>
      <c r="D3635" s="325"/>
      <c r="E3635" s="187">
        <v>323</v>
      </c>
      <c r="F3635" s="231"/>
      <c r="G3635" s="331"/>
      <c r="H3635" s="200">
        <f>H3637+H3636</f>
        <v>0</v>
      </c>
      <c r="I3635" s="200">
        <f t="shared" ref="I3635:J3635" si="2202">I3637+I3636</f>
        <v>3000</v>
      </c>
      <c r="J3635" s="200">
        <f t="shared" si="2202"/>
        <v>0</v>
      </c>
    </row>
    <row r="3636" spans="1:10" s="179" customFormat="1" ht="15" x14ac:dyDescent="0.2">
      <c r="A3636" s="216">
        <v>51343</v>
      </c>
      <c r="B3636" s="214" t="s">
        <v>916</v>
      </c>
      <c r="C3636" s="215">
        <v>43</v>
      </c>
      <c r="D3636" s="216" t="s">
        <v>25</v>
      </c>
      <c r="E3636" s="188">
        <v>3233</v>
      </c>
      <c r="F3636" s="229" t="s">
        <v>119</v>
      </c>
      <c r="G3636" s="209"/>
      <c r="H3636" s="334">
        <v>0</v>
      </c>
      <c r="I3636" s="334">
        <v>1500</v>
      </c>
      <c r="J3636" s="334">
        <v>0</v>
      </c>
    </row>
    <row r="3637" spans="1:10" s="152" customFormat="1" x14ac:dyDescent="0.2">
      <c r="A3637" s="216">
        <v>51343</v>
      </c>
      <c r="B3637" s="214" t="s">
        <v>916</v>
      </c>
      <c r="C3637" s="215">
        <v>43</v>
      </c>
      <c r="D3637" s="216" t="s">
        <v>25</v>
      </c>
      <c r="E3637" s="188">
        <v>3237</v>
      </c>
      <c r="F3637" s="229" t="s">
        <v>36</v>
      </c>
      <c r="G3637" s="209"/>
      <c r="H3637" s="334">
        <v>0</v>
      </c>
      <c r="I3637" s="334">
        <v>1500</v>
      </c>
      <c r="J3637" s="334">
        <v>0</v>
      </c>
    </row>
    <row r="3638" spans="1:10" x14ac:dyDescent="0.2">
      <c r="A3638" s="335">
        <v>51343</v>
      </c>
      <c r="B3638" s="333" t="s">
        <v>916</v>
      </c>
      <c r="C3638" s="286">
        <v>43</v>
      </c>
      <c r="D3638" s="333"/>
      <c r="E3638" s="287">
        <v>42</v>
      </c>
      <c r="F3638" s="288"/>
      <c r="G3638" s="288"/>
      <c r="H3638" s="318">
        <f>H3639</f>
        <v>0</v>
      </c>
      <c r="I3638" s="318">
        <f t="shared" ref="I3638:J3639" si="2203">I3639</f>
        <v>370000</v>
      </c>
      <c r="J3638" s="318">
        <f t="shared" si="2203"/>
        <v>0</v>
      </c>
    </row>
    <row r="3639" spans="1:10" s="152" customFormat="1" x14ac:dyDescent="0.2">
      <c r="A3639" s="325">
        <v>51343</v>
      </c>
      <c r="B3639" s="329" t="s">
        <v>916</v>
      </c>
      <c r="C3639" s="330">
        <v>43</v>
      </c>
      <c r="D3639" s="325"/>
      <c r="E3639" s="187">
        <v>421</v>
      </c>
      <c r="F3639" s="231"/>
      <c r="G3639" s="331"/>
      <c r="H3639" s="200">
        <f>H3640</f>
        <v>0</v>
      </c>
      <c r="I3639" s="200">
        <f t="shared" si="2203"/>
        <v>370000</v>
      </c>
      <c r="J3639" s="200">
        <f t="shared" si="2203"/>
        <v>0</v>
      </c>
    </row>
    <row r="3640" spans="1:10" ht="15" x14ac:dyDescent="0.2">
      <c r="A3640" s="216">
        <v>51343</v>
      </c>
      <c r="B3640" s="214" t="s">
        <v>916</v>
      </c>
      <c r="C3640" s="215">
        <v>43</v>
      </c>
      <c r="D3640" s="216" t="s">
        <v>25</v>
      </c>
      <c r="E3640" s="188">
        <v>4214</v>
      </c>
      <c r="F3640" s="229" t="s">
        <v>154</v>
      </c>
      <c r="H3640" s="334">
        <v>0</v>
      </c>
      <c r="I3640" s="334">
        <v>370000</v>
      </c>
      <c r="J3640" s="334">
        <v>0</v>
      </c>
    </row>
    <row r="3641" spans="1:10" x14ac:dyDescent="0.2">
      <c r="A3641" s="335">
        <v>51343</v>
      </c>
      <c r="B3641" s="333" t="s">
        <v>916</v>
      </c>
      <c r="C3641" s="286">
        <v>559</v>
      </c>
      <c r="D3641" s="333"/>
      <c r="E3641" s="287">
        <v>31</v>
      </c>
      <c r="F3641" s="288"/>
      <c r="G3641" s="288"/>
      <c r="H3641" s="318">
        <f>H3642+H3644</f>
        <v>272000</v>
      </c>
      <c r="I3641" s="318">
        <f t="shared" ref="I3641:J3641" si="2204">I3642+I3644</f>
        <v>260000</v>
      </c>
      <c r="J3641" s="318">
        <f t="shared" si="2204"/>
        <v>0</v>
      </c>
    </row>
    <row r="3642" spans="1:10" x14ac:dyDescent="0.2">
      <c r="A3642" s="325">
        <v>51343</v>
      </c>
      <c r="B3642" s="329" t="s">
        <v>916</v>
      </c>
      <c r="C3642" s="330">
        <v>559</v>
      </c>
      <c r="D3642" s="325"/>
      <c r="E3642" s="187">
        <v>311</v>
      </c>
      <c r="F3642" s="231"/>
      <c r="G3642" s="331"/>
      <c r="H3642" s="200">
        <f>H3643</f>
        <v>233500</v>
      </c>
      <c r="I3642" s="200">
        <f t="shared" ref="I3642:J3642" si="2205">I3643</f>
        <v>223200</v>
      </c>
      <c r="J3642" s="200">
        <f t="shared" si="2205"/>
        <v>0</v>
      </c>
    </row>
    <row r="3643" spans="1:10" ht="15" x14ac:dyDescent="0.2">
      <c r="A3643" s="216">
        <v>51343</v>
      </c>
      <c r="B3643" s="214" t="s">
        <v>916</v>
      </c>
      <c r="C3643" s="215">
        <v>559</v>
      </c>
      <c r="D3643" s="216" t="s">
        <v>25</v>
      </c>
      <c r="E3643" s="188">
        <v>3111</v>
      </c>
      <c r="F3643" s="229" t="s">
        <v>19</v>
      </c>
      <c r="H3643" s="334">
        <v>233500</v>
      </c>
      <c r="I3643" s="334">
        <v>223200</v>
      </c>
      <c r="J3643" s="245">
        <v>0</v>
      </c>
    </row>
    <row r="3644" spans="1:10" x14ac:dyDescent="0.2">
      <c r="A3644" s="325">
        <v>51343</v>
      </c>
      <c r="B3644" s="329" t="s">
        <v>916</v>
      </c>
      <c r="C3644" s="330">
        <v>559</v>
      </c>
      <c r="D3644" s="325"/>
      <c r="E3644" s="187">
        <v>313</v>
      </c>
      <c r="F3644" s="231"/>
      <c r="G3644" s="331"/>
      <c r="H3644" s="200">
        <f t="shared" ref="H3644:J3644" si="2206">H3645</f>
        <v>38500</v>
      </c>
      <c r="I3644" s="200">
        <f t="shared" si="2206"/>
        <v>36800</v>
      </c>
      <c r="J3644" s="200">
        <f t="shared" si="2206"/>
        <v>0</v>
      </c>
    </row>
    <row r="3645" spans="1:10" ht="15" x14ac:dyDescent="0.2">
      <c r="A3645" s="216">
        <v>51343</v>
      </c>
      <c r="B3645" s="214" t="s">
        <v>916</v>
      </c>
      <c r="C3645" s="215">
        <v>559</v>
      </c>
      <c r="D3645" s="216" t="s">
        <v>25</v>
      </c>
      <c r="E3645" s="188">
        <v>3132</v>
      </c>
      <c r="F3645" s="229" t="s">
        <v>280</v>
      </c>
      <c r="H3645" s="334">
        <v>38500</v>
      </c>
      <c r="I3645" s="334">
        <v>36800</v>
      </c>
      <c r="J3645" s="334">
        <v>0</v>
      </c>
    </row>
    <row r="3646" spans="1:10" x14ac:dyDescent="0.2">
      <c r="A3646" s="335">
        <v>51343</v>
      </c>
      <c r="B3646" s="333" t="s">
        <v>916</v>
      </c>
      <c r="C3646" s="286">
        <v>559</v>
      </c>
      <c r="D3646" s="333"/>
      <c r="E3646" s="287">
        <v>32</v>
      </c>
      <c r="F3646" s="288"/>
      <c r="G3646" s="288"/>
      <c r="H3646" s="318">
        <f>H3647+H3649</f>
        <v>32000</v>
      </c>
      <c r="I3646" s="318">
        <f t="shared" ref="I3646:J3646" si="2207">I3647+I3649</f>
        <v>48000</v>
      </c>
      <c r="J3646" s="318">
        <f t="shared" si="2207"/>
        <v>0</v>
      </c>
    </row>
    <row r="3647" spans="1:10" x14ac:dyDescent="0.2">
      <c r="A3647" s="325">
        <v>51343</v>
      </c>
      <c r="B3647" s="329" t="s">
        <v>916</v>
      </c>
      <c r="C3647" s="330">
        <v>559</v>
      </c>
      <c r="D3647" s="325"/>
      <c r="E3647" s="187">
        <v>321</v>
      </c>
      <c r="F3647" s="231"/>
      <c r="G3647" s="331"/>
      <c r="H3647" s="200">
        <f>H3648</f>
        <v>32000</v>
      </c>
      <c r="I3647" s="200">
        <f t="shared" ref="I3647:J3647" si="2208">I3648</f>
        <v>32000</v>
      </c>
      <c r="J3647" s="200">
        <f t="shared" si="2208"/>
        <v>0</v>
      </c>
    </row>
    <row r="3648" spans="1:10" ht="15" x14ac:dyDescent="0.2">
      <c r="A3648" s="216">
        <v>51343</v>
      </c>
      <c r="B3648" s="214" t="s">
        <v>916</v>
      </c>
      <c r="C3648" s="215">
        <v>559</v>
      </c>
      <c r="D3648" s="216" t="s">
        <v>25</v>
      </c>
      <c r="E3648" s="188">
        <v>3211</v>
      </c>
      <c r="F3648" s="229" t="s">
        <v>110</v>
      </c>
      <c r="H3648" s="334">
        <v>32000</v>
      </c>
      <c r="I3648" s="334">
        <v>32000</v>
      </c>
      <c r="J3648" s="245">
        <v>0</v>
      </c>
    </row>
    <row r="3649" spans="1:10" x14ac:dyDescent="0.2">
      <c r="A3649" s="325">
        <v>51343</v>
      </c>
      <c r="B3649" s="329" t="s">
        <v>916</v>
      </c>
      <c r="C3649" s="330">
        <v>559</v>
      </c>
      <c r="D3649" s="325"/>
      <c r="E3649" s="187">
        <v>323</v>
      </c>
      <c r="F3649" s="231"/>
      <c r="G3649" s="331"/>
      <c r="H3649" s="200">
        <f>H3651+H3650</f>
        <v>0</v>
      </c>
      <c r="I3649" s="200">
        <f t="shared" ref="I3649:J3649" si="2209">I3651+I3650</f>
        <v>16000</v>
      </c>
      <c r="J3649" s="200">
        <f t="shared" si="2209"/>
        <v>0</v>
      </c>
    </row>
    <row r="3650" spans="1:10" ht="15" x14ac:dyDescent="0.2">
      <c r="A3650" s="216">
        <v>51343</v>
      </c>
      <c r="B3650" s="214" t="s">
        <v>916</v>
      </c>
      <c r="C3650" s="215">
        <v>559</v>
      </c>
      <c r="D3650" s="216" t="s">
        <v>25</v>
      </c>
      <c r="E3650" s="188">
        <v>3233</v>
      </c>
      <c r="F3650" s="229" t="s">
        <v>119</v>
      </c>
      <c r="H3650" s="334">
        <v>0</v>
      </c>
      <c r="I3650" s="334">
        <v>8000</v>
      </c>
      <c r="J3650" s="334">
        <v>0</v>
      </c>
    </row>
    <row r="3651" spans="1:10" ht="15" x14ac:dyDescent="0.2">
      <c r="A3651" s="216">
        <v>51343</v>
      </c>
      <c r="B3651" s="214" t="s">
        <v>916</v>
      </c>
      <c r="C3651" s="215">
        <v>559</v>
      </c>
      <c r="D3651" s="216" t="s">
        <v>25</v>
      </c>
      <c r="E3651" s="188">
        <v>3237</v>
      </c>
      <c r="F3651" s="229" t="s">
        <v>36</v>
      </c>
      <c r="H3651" s="334">
        <v>0</v>
      </c>
      <c r="I3651" s="334">
        <v>8000</v>
      </c>
      <c r="J3651" s="334">
        <v>0</v>
      </c>
    </row>
    <row r="3652" spans="1:10" x14ac:dyDescent="0.2">
      <c r="A3652" s="335">
        <v>51343</v>
      </c>
      <c r="B3652" s="333" t="s">
        <v>916</v>
      </c>
      <c r="C3652" s="286">
        <v>559</v>
      </c>
      <c r="D3652" s="333"/>
      <c r="E3652" s="287">
        <v>42</v>
      </c>
      <c r="F3652" s="288"/>
      <c r="G3652" s="288"/>
      <c r="H3652" s="318">
        <f>H3653</f>
        <v>0</v>
      </c>
      <c r="I3652" s="318">
        <f t="shared" ref="I3652:J3653" si="2210">I3653</f>
        <v>2072000</v>
      </c>
      <c r="J3652" s="318">
        <f t="shared" si="2210"/>
        <v>0</v>
      </c>
    </row>
    <row r="3653" spans="1:10" x14ac:dyDescent="0.2">
      <c r="A3653" s="325">
        <v>51343</v>
      </c>
      <c r="B3653" s="329" t="s">
        <v>916</v>
      </c>
      <c r="C3653" s="330">
        <v>559</v>
      </c>
      <c r="D3653" s="325"/>
      <c r="E3653" s="187">
        <v>421</v>
      </c>
      <c r="F3653" s="231"/>
      <c r="G3653" s="331"/>
      <c r="H3653" s="200">
        <f>H3654</f>
        <v>0</v>
      </c>
      <c r="I3653" s="200">
        <f t="shared" si="2210"/>
        <v>2072000</v>
      </c>
      <c r="J3653" s="200">
        <f t="shared" si="2210"/>
        <v>0</v>
      </c>
    </row>
    <row r="3654" spans="1:10" ht="15" x14ac:dyDescent="0.2">
      <c r="A3654" s="216">
        <v>51343</v>
      </c>
      <c r="B3654" s="214" t="s">
        <v>916</v>
      </c>
      <c r="C3654" s="215">
        <v>559</v>
      </c>
      <c r="D3654" s="216" t="s">
        <v>25</v>
      </c>
      <c r="E3654" s="188">
        <v>4214</v>
      </c>
      <c r="F3654" s="229" t="s">
        <v>154</v>
      </c>
      <c r="H3654" s="334">
        <v>0</v>
      </c>
      <c r="I3654" s="334">
        <v>2072000</v>
      </c>
      <c r="J3654" s="334">
        <v>0</v>
      </c>
    </row>
    <row r="3655" spans="1:10" x14ac:dyDescent="0.2">
      <c r="A3655" s="402">
        <v>51319</v>
      </c>
      <c r="B3655" s="439" t="s">
        <v>759</v>
      </c>
      <c r="C3655" s="439"/>
      <c r="D3655" s="439"/>
      <c r="E3655" s="439"/>
      <c r="F3655" s="234" t="s">
        <v>748</v>
      </c>
      <c r="G3655" s="180"/>
      <c r="H3655" s="151">
        <f t="shared" ref="H3655:J3655" si="2211">H3656+H3711+H3724+H3728+H3763</f>
        <v>123849031</v>
      </c>
      <c r="I3655" s="151">
        <f t="shared" si="2211"/>
        <v>120695031</v>
      </c>
      <c r="J3655" s="151">
        <f t="shared" si="2211"/>
        <v>116035831</v>
      </c>
    </row>
    <row r="3656" spans="1:10" ht="33.75" x14ac:dyDescent="0.2">
      <c r="A3656" s="391">
        <v>51319</v>
      </c>
      <c r="B3656" s="297" t="s">
        <v>813</v>
      </c>
      <c r="C3656" s="297"/>
      <c r="D3656" s="297"/>
      <c r="E3656" s="298"/>
      <c r="F3656" s="300" t="s">
        <v>768</v>
      </c>
      <c r="G3656" s="301" t="s">
        <v>692</v>
      </c>
      <c r="H3656" s="302">
        <f t="shared" ref="H3656:J3656" si="2212">H3657+H3665+H3681+H3689+H3703</f>
        <v>2433000</v>
      </c>
      <c r="I3656" s="302">
        <f t="shared" si="2212"/>
        <v>2433000</v>
      </c>
      <c r="J3656" s="302">
        <f t="shared" si="2212"/>
        <v>2531000</v>
      </c>
    </row>
    <row r="3657" spans="1:10" x14ac:dyDescent="0.2">
      <c r="A3657" s="335">
        <v>51319</v>
      </c>
      <c r="B3657" s="333" t="s">
        <v>813</v>
      </c>
      <c r="C3657" s="286">
        <v>11</v>
      </c>
      <c r="D3657" s="333"/>
      <c r="E3657" s="287">
        <v>31</v>
      </c>
      <c r="F3657" s="288"/>
      <c r="G3657" s="288"/>
      <c r="H3657" s="318">
        <f>H3658+H3661+H3663</f>
        <v>983000</v>
      </c>
      <c r="I3657" s="318">
        <f t="shared" ref="I3657:J3657" si="2213">I3658+I3661+I3663</f>
        <v>983000</v>
      </c>
      <c r="J3657" s="318">
        <f t="shared" si="2213"/>
        <v>983000</v>
      </c>
    </row>
    <row r="3658" spans="1:10" x14ac:dyDescent="0.2">
      <c r="A3658" s="325">
        <v>51319</v>
      </c>
      <c r="B3658" s="329" t="s">
        <v>813</v>
      </c>
      <c r="C3658" s="330">
        <v>11</v>
      </c>
      <c r="D3658" s="325"/>
      <c r="E3658" s="187">
        <v>311</v>
      </c>
      <c r="F3658" s="231"/>
      <c r="G3658" s="331"/>
      <c r="H3658" s="200">
        <f>H3659+H3660</f>
        <v>798000</v>
      </c>
      <c r="I3658" s="200">
        <f t="shared" ref="I3658:J3658" si="2214">I3659+I3660</f>
        <v>798000</v>
      </c>
      <c r="J3658" s="200">
        <f t="shared" si="2214"/>
        <v>798000</v>
      </c>
    </row>
    <row r="3659" spans="1:10" ht="15" x14ac:dyDescent="0.2">
      <c r="A3659" s="216">
        <v>51319</v>
      </c>
      <c r="B3659" s="214" t="s">
        <v>813</v>
      </c>
      <c r="C3659" s="215">
        <v>11</v>
      </c>
      <c r="D3659" s="216" t="s">
        <v>25</v>
      </c>
      <c r="E3659" s="188">
        <v>3111</v>
      </c>
      <c r="F3659" s="229" t="s">
        <v>19</v>
      </c>
      <c r="H3659" s="334">
        <v>750000</v>
      </c>
      <c r="I3659" s="334">
        <v>750000</v>
      </c>
      <c r="J3659" s="334">
        <v>750000</v>
      </c>
    </row>
    <row r="3660" spans="1:10" ht="15" x14ac:dyDescent="0.2">
      <c r="A3660" s="216">
        <v>51319</v>
      </c>
      <c r="B3660" s="214" t="s">
        <v>813</v>
      </c>
      <c r="C3660" s="215">
        <v>11</v>
      </c>
      <c r="D3660" s="216" t="s">
        <v>25</v>
      </c>
      <c r="E3660" s="188">
        <v>3113</v>
      </c>
      <c r="F3660" s="229" t="s">
        <v>20</v>
      </c>
      <c r="H3660" s="334">
        <v>48000</v>
      </c>
      <c r="I3660" s="334">
        <v>48000</v>
      </c>
      <c r="J3660" s="334">
        <v>48000</v>
      </c>
    </row>
    <row r="3661" spans="1:10" x14ac:dyDescent="0.2">
      <c r="A3661" s="325">
        <v>51319</v>
      </c>
      <c r="B3661" s="329" t="s">
        <v>813</v>
      </c>
      <c r="C3661" s="330">
        <v>11</v>
      </c>
      <c r="D3661" s="325"/>
      <c r="E3661" s="156">
        <v>312</v>
      </c>
      <c r="F3661" s="226"/>
      <c r="G3661" s="331"/>
      <c r="H3661" s="200">
        <f>H3662</f>
        <v>27000</v>
      </c>
      <c r="I3661" s="200">
        <f t="shared" ref="I3661:J3661" si="2215">I3662</f>
        <v>27000</v>
      </c>
      <c r="J3661" s="200">
        <f t="shared" si="2215"/>
        <v>27000</v>
      </c>
    </row>
    <row r="3662" spans="1:10" ht="15" x14ac:dyDescent="0.2">
      <c r="A3662" s="216">
        <v>51319</v>
      </c>
      <c r="B3662" s="214" t="s">
        <v>813</v>
      </c>
      <c r="C3662" s="215">
        <v>11</v>
      </c>
      <c r="D3662" s="216" t="s">
        <v>25</v>
      </c>
      <c r="E3662" s="220">
        <v>3121</v>
      </c>
      <c r="F3662" s="230" t="s">
        <v>22</v>
      </c>
      <c r="H3662" s="334">
        <v>27000</v>
      </c>
      <c r="I3662" s="334">
        <v>27000</v>
      </c>
      <c r="J3662" s="334">
        <v>27000</v>
      </c>
    </row>
    <row r="3663" spans="1:10" x14ac:dyDescent="0.2">
      <c r="A3663" s="325">
        <v>51319</v>
      </c>
      <c r="B3663" s="329" t="s">
        <v>813</v>
      </c>
      <c r="C3663" s="330">
        <v>11</v>
      </c>
      <c r="D3663" s="325"/>
      <c r="E3663" s="156">
        <v>313</v>
      </c>
      <c r="F3663" s="226"/>
      <c r="G3663" s="331"/>
      <c r="H3663" s="200">
        <f>H3664</f>
        <v>158000</v>
      </c>
      <c r="I3663" s="200">
        <f t="shared" ref="I3663:J3663" si="2216">I3664</f>
        <v>158000</v>
      </c>
      <c r="J3663" s="200">
        <f t="shared" si="2216"/>
        <v>158000</v>
      </c>
    </row>
    <row r="3664" spans="1:10" ht="15" x14ac:dyDescent="0.2">
      <c r="A3664" s="216">
        <v>51319</v>
      </c>
      <c r="B3664" s="214" t="s">
        <v>813</v>
      </c>
      <c r="C3664" s="215">
        <v>11</v>
      </c>
      <c r="D3664" s="216" t="s">
        <v>25</v>
      </c>
      <c r="E3664" s="220">
        <v>3132</v>
      </c>
      <c r="F3664" s="230" t="s">
        <v>280</v>
      </c>
      <c r="H3664" s="334">
        <v>158000</v>
      </c>
      <c r="I3664" s="334">
        <v>158000</v>
      </c>
      <c r="J3664" s="334">
        <v>158000</v>
      </c>
    </row>
    <row r="3665" spans="1:10" x14ac:dyDescent="0.2">
      <c r="A3665" s="335">
        <v>51319</v>
      </c>
      <c r="B3665" s="333" t="s">
        <v>813</v>
      </c>
      <c r="C3665" s="286">
        <v>11</v>
      </c>
      <c r="D3665" s="333"/>
      <c r="E3665" s="287">
        <v>32</v>
      </c>
      <c r="F3665" s="288"/>
      <c r="G3665" s="288"/>
      <c r="H3665" s="318">
        <f>H3666+H3669+H3672+H3678</f>
        <v>518000</v>
      </c>
      <c r="I3665" s="318">
        <f t="shared" ref="I3665:J3665" si="2217">I3666+I3669+I3672+I3678</f>
        <v>518000</v>
      </c>
      <c r="J3665" s="318">
        <f t="shared" si="2217"/>
        <v>518000</v>
      </c>
    </row>
    <row r="3666" spans="1:10" x14ac:dyDescent="0.2">
      <c r="A3666" s="325">
        <v>51319</v>
      </c>
      <c r="B3666" s="329" t="s">
        <v>813</v>
      </c>
      <c r="C3666" s="330">
        <v>11</v>
      </c>
      <c r="D3666" s="325"/>
      <c r="E3666" s="187">
        <v>321</v>
      </c>
      <c r="F3666" s="231"/>
      <c r="G3666" s="331"/>
      <c r="H3666" s="200">
        <f>SUM(H3667:H3668)</f>
        <v>42000</v>
      </c>
      <c r="I3666" s="200">
        <f>SUM(I3667:I3668)</f>
        <v>42000</v>
      </c>
      <c r="J3666" s="200">
        <f t="shared" ref="J3666" si="2218">SUM(J3667:J3668)</f>
        <v>42000</v>
      </c>
    </row>
    <row r="3667" spans="1:10" ht="30" x14ac:dyDescent="0.2">
      <c r="A3667" s="216">
        <v>51319</v>
      </c>
      <c r="B3667" s="214" t="s">
        <v>813</v>
      </c>
      <c r="C3667" s="215">
        <v>11</v>
      </c>
      <c r="D3667" s="216" t="s">
        <v>25</v>
      </c>
      <c r="E3667" s="188">
        <v>3212</v>
      </c>
      <c r="F3667" s="229" t="s">
        <v>111</v>
      </c>
      <c r="H3667" s="334">
        <v>22000</v>
      </c>
      <c r="I3667" s="334">
        <v>22000</v>
      </c>
      <c r="J3667" s="334">
        <v>22000</v>
      </c>
    </row>
    <row r="3668" spans="1:10" ht="15" x14ac:dyDescent="0.2">
      <c r="A3668" s="216">
        <v>51319</v>
      </c>
      <c r="B3668" s="214" t="s">
        <v>813</v>
      </c>
      <c r="C3668" s="215">
        <v>11</v>
      </c>
      <c r="D3668" s="216" t="s">
        <v>25</v>
      </c>
      <c r="E3668" s="188">
        <v>3213</v>
      </c>
      <c r="F3668" s="229" t="s">
        <v>112</v>
      </c>
      <c r="H3668" s="334">
        <v>20000</v>
      </c>
      <c r="I3668" s="334">
        <v>20000</v>
      </c>
      <c r="J3668" s="334">
        <v>20000</v>
      </c>
    </row>
    <row r="3669" spans="1:10" x14ac:dyDescent="0.2">
      <c r="A3669" s="325">
        <v>51319</v>
      </c>
      <c r="B3669" s="329" t="s">
        <v>813</v>
      </c>
      <c r="C3669" s="330">
        <v>11</v>
      </c>
      <c r="D3669" s="325"/>
      <c r="E3669" s="187">
        <v>322</v>
      </c>
      <c r="F3669" s="231"/>
      <c r="G3669" s="331"/>
      <c r="H3669" s="200">
        <f>SUM(H3670:H3671)</f>
        <v>30000</v>
      </c>
      <c r="I3669" s="200">
        <f t="shared" ref="I3669:J3669" si="2219">SUM(I3670:I3671)</f>
        <v>30000</v>
      </c>
      <c r="J3669" s="200">
        <f t="shared" si="2219"/>
        <v>30000</v>
      </c>
    </row>
    <row r="3670" spans="1:10" ht="15" x14ac:dyDescent="0.2">
      <c r="A3670" s="216">
        <v>51319</v>
      </c>
      <c r="B3670" s="214" t="s">
        <v>813</v>
      </c>
      <c r="C3670" s="215">
        <v>11</v>
      </c>
      <c r="D3670" s="216" t="s">
        <v>25</v>
      </c>
      <c r="E3670" s="188">
        <v>3221</v>
      </c>
      <c r="F3670" s="229" t="s">
        <v>146</v>
      </c>
      <c r="H3670" s="334">
        <v>10000</v>
      </c>
      <c r="I3670" s="334">
        <v>10000</v>
      </c>
      <c r="J3670" s="334">
        <v>10000</v>
      </c>
    </row>
    <row r="3671" spans="1:10" ht="15" x14ac:dyDescent="0.2">
      <c r="A3671" s="216">
        <v>51319</v>
      </c>
      <c r="B3671" s="214" t="s">
        <v>813</v>
      </c>
      <c r="C3671" s="215">
        <v>11</v>
      </c>
      <c r="D3671" s="216" t="s">
        <v>25</v>
      </c>
      <c r="E3671" s="188">
        <v>3225</v>
      </c>
      <c r="F3671" s="229" t="s">
        <v>151</v>
      </c>
      <c r="H3671" s="334">
        <v>20000</v>
      </c>
      <c r="I3671" s="334">
        <v>20000</v>
      </c>
      <c r="J3671" s="334">
        <v>20000</v>
      </c>
    </row>
    <row r="3672" spans="1:10" x14ac:dyDescent="0.2">
      <c r="A3672" s="325">
        <v>51319</v>
      </c>
      <c r="B3672" s="329" t="s">
        <v>813</v>
      </c>
      <c r="C3672" s="330">
        <v>11</v>
      </c>
      <c r="D3672" s="325"/>
      <c r="E3672" s="187">
        <v>323</v>
      </c>
      <c r="F3672" s="231"/>
      <c r="G3672" s="331"/>
      <c r="H3672" s="200">
        <f>SUM(H3673:H3677)</f>
        <v>241000</v>
      </c>
      <c r="I3672" s="200">
        <f t="shared" ref="I3672:J3672" si="2220">SUM(I3673:I3677)</f>
        <v>241000</v>
      </c>
      <c r="J3672" s="200">
        <f t="shared" si="2220"/>
        <v>241000</v>
      </c>
    </row>
    <row r="3673" spans="1:10" ht="15" x14ac:dyDescent="0.2">
      <c r="A3673" s="216">
        <v>51319</v>
      </c>
      <c r="B3673" s="214" t="s">
        <v>813</v>
      </c>
      <c r="C3673" s="215">
        <v>11</v>
      </c>
      <c r="D3673" s="216" t="s">
        <v>25</v>
      </c>
      <c r="E3673" s="188">
        <v>3231</v>
      </c>
      <c r="F3673" s="229" t="s">
        <v>117</v>
      </c>
      <c r="H3673" s="334">
        <v>21000</v>
      </c>
      <c r="I3673" s="334">
        <v>21000</v>
      </c>
      <c r="J3673" s="334">
        <v>21000</v>
      </c>
    </row>
    <row r="3674" spans="1:10" ht="15" x14ac:dyDescent="0.2">
      <c r="A3674" s="216">
        <v>51319</v>
      </c>
      <c r="B3674" s="214" t="s">
        <v>813</v>
      </c>
      <c r="C3674" s="215">
        <v>11</v>
      </c>
      <c r="D3674" s="216" t="s">
        <v>25</v>
      </c>
      <c r="E3674" s="188">
        <v>3232</v>
      </c>
      <c r="F3674" s="229" t="s">
        <v>118</v>
      </c>
      <c r="H3674" s="334">
        <v>40000</v>
      </c>
      <c r="I3674" s="334">
        <v>40000</v>
      </c>
      <c r="J3674" s="334">
        <v>40000</v>
      </c>
    </row>
    <row r="3675" spans="1:10" ht="15" x14ac:dyDescent="0.2">
      <c r="A3675" s="216">
        <v>51319</v>
      </c>
      <c r="B3675" s="214" t="s">
        <v>813</v>
      </c>
      <c r="C3675" s="215">
        <v>11</v>
      </c>
      <c r="D3675" s="216" t="s">
        <v>25</v>
      </c>
      <c r="E3675" s="188">
        <v>3237</v>
      </c>
      <c r="F3675" s="229" t="s">
        <v>36</v>
      </c>
      <c r="H3675" s="334">
        <v>100000</v>
      </c>
      <c r="I3675" s="334">
        <v>100000</v>
      </c>
      <c r="J3675" s="334">
        <v>100000</v>
      </c>
    </row>
    <row r="3676" spans="1:10" ht="15" x14ac:dyDescent="0.2">
      <c r="A3676" s="216">
        <v>51319</v>
      </c>
      <c r="B3676" s="214" t="s">
        <v>813</v>
      </c>
      <c r="C3676" s="215">
        <v>11</v>
      </c>
      <c r="D3676" s="216" t="s">
        <v>25</v>
      </c>
      <c r="E3676" s="188">
        <v>3238</v>
      </c>
      <c r="F3676" s="229" t="s">
        <v>122</v>
      </c>
      <c r="H3676" s="334">
        <v>40000</v>
      </c>
      <c r="I3676" s="334">
        <v>40000</v>
      </c>
      <c r="J3676" s="334">
        <v>40000</v>
      </c>
    </row>
    <row r="3677" spans="1:10" ht="15" x14ac:dyDescent="0.2">
      <c r="A3677" s="216">
        <v>51319</v>
      </c>
      <c r="B3677" s="214" t="s">
        <v>813</v>
      </c>
      <c r="C3677" s="215">
        <v>11</v>
      </c>
      <c r="D3677" s="216" t="s">
        <v>25</v>
      </c>
      <c r="E3677" s="188">
        <v>3239</v>
      </c>
      <c r="F3677" s="229" t="s">
        <v>41</v>
      </c>
      <c r="H3677" s="334">
        <v>40000</v>
      </c>
      <c r="I3677" s="334">
        <v>40000</v>
      </c>
      <c r="J3677" s="334">
        <v>40000</v>
      </c>
    </row>
    <row r="3678" spans="1:10" x14ac:dyDescent="0.2">
      <c r="A3678" s="325">
        <v>51319</v>
      </c>
      <c r="B3678" s="329" t="s">
        <v>813</v>
      </c>
      <c r="C3678" s="330">
        <v>11</v>
      </c>
      <c r="D3678" s="325"/>
      <c r="E3678" s="187">
        <v>329</v>
      </c>
      <c r="F3678" s="231"/>
      <c r="G3678" s="331"/>
      <c r="H3678" s="200">
        <f>SUM(H3679:H3680)</f>
        <v>205000</v>
      </c>
      <c r="I3678" s="200">
        <f t="shared" ref="I3678:J3678" si="2221">SUM(I3679:I3680)</f>
        <v>205000</v>
      </c>
      <c r="J3678" s="200">
        <f t="shared" si="2221"/>
        <v>205000</v>
      </c>
    </row>
    <row r="3679" spans="1:10" ht="30" x14ac:dyDescent="0.2">
      <c r="A3679" s="216">
        <v>51319</v>
      </c>
      <c r="B3679" s="214" t="s">
        <v>813</v>
      </c>
      <c r="C3679" s="215">
        <v>11</v>
      </c>
      <c r="D3679" s="216" t="s">
        <v>25</v>
      </c>
      <c r="E3679" s="188">
        <v>3291</v>
      </c>
      <c r="F3679" s="229" t="s">
        <v>152</v>
      </c>
      <c r="G3679" s="331"/>
      <c r="H3679" s="334">
        <v>190000</v>
      </c>
      <c r="I3679" s="334">
        <v>190000</v>
      </c>
      <c r="J3679" s="334">
        <v>190000</v>
      </c>
    </row>
    <row r="3680" spans="1:10" ht="15" x14ac:dyDescent="0.2">
      <c r="A3680" s="216">
        <v>51319</v>
      </c>
      <c r="B3680" s="214" t="s">
        <v>813</v>
      </c>
      <c r="C3680" s="215">
        <v>11</v>
      </c>
      <c r="D3680" s="216" t="s">
        <v>25</v>
      </c>
      <c r="E3680" s="188">
        <v>3292</v>
      </c>
      <c r="F3680" s="229" t="s">
        <v>123</v>
      </c>
      <c r="H3680" s="334">
        <v>15000</v>
      </c>
      <c r="I3680" s="334">
        <v>15000</v>
      </c>
      <c r="J3680" s="334">
        <v>15000</v>
      </c>
    </row>
    <row r="3681" spans="1:10" x14ac:dyDescent="0.25">
      <c r="A3681" s="335">
        <v>51319</v>
      </c>
      <c r="B3681" s="333" t="s">
        <v>813</v>
      </c>
      <c r="C3681" s="340">
        <v>43</v>
      </c>
      <c r="D3681" s="333"/>
      <c r="E3681" s="287">
        <v>31</v>
      </c>
      <c r="F3681" s="288"/>
      <c r="G3681" s="288"/>
      <c r="H3681" s="318">
        <f>H3682+H3685+H3687</f>
        <v>286000</v>
      </c>
      <c r="I3681" s="318">
        <f t="shared" ref="I3681:J3681" si="2222">I3682+I3685+I3687</f>
        <v>286000</v>
      </c>
      <c r="J3681" s="318">
        <f t="shared" si="2222"/>
        <v>383000</v>
      </c>
    </row>
    <row r="3682" spans="1:10" x14ac:dyDescent="0.2">
      <c r="A3682" s="325">
        <v>51319</v>
      </c>
      <c r="B3682" s="329" t="s">
        <v>813</v>
      </c>
      <c r="C3682" s="330">
        <v>43</v>
      </c>
      <c r="D3682" s="325"/>
      <c r="E3682" s="187">
        <v>311</v>
      </c>
      <c r="F3682" s="231"/>
      <c r="G3682" s="331"/>
      <c r="H3682" s="200">
        <f>H3683+H3684</f>
        <v>200000</v>
      </c>
      <c r="I3682" s="200">
        <f t="shared" ref="I3682:J3682" si="2223">I3683+I3684</f>
        <v>200000</v>
      </c>
      <c r="J3682" s="200">
        <f t="shared" si="2223"/>
        <v>283000</v>
      </c>
    </row>
    <row r="3683" spans="1:10" ht="15" x14ac:dyDescent="0.2">
      <c r="A3683" s="216">
        <v>51319</v>
      </c>
      <c r="B3683" s="214" t="s">
        <v>813</v>
      </c>
      <c r="C3683" s="215">
        <v>43</v>
      </c>
      <c r="D3683" s="216" t="s">
        <v>25</v>
      </c>
      <c r="E3683" s="220">
        <v>3111</v>
      </c>
      <c r="F3683" s="230" t="s">
        <v>19</v>
      </c>
      <c r="H3683" s="334">
        <v>190000</v>
      </c>
      <c r="I3683" s="334">
        <v>190000</v>
      </c>
      <c r="J3683" s="334">
        <v>273000</v>
      </c>
    </row>
    <row r="3684" spans="1:10" ht="15" x14ac:dyDescent="0.2">
      <c r="A3684" s="216">
        <v>51319</v>
      </c>
      <c r="B3684" s="214" t="s">
        <v>813</v>
      </c>
      <c r="C3684" s="215">
        <v>43</v>
      </c>
      <c r="D3684" s="216" t="s">
        <v>25</v>
      </c>
      <c r="E3684" s="188">
        <v>3113</v>
      </c>
      <c r="F3684" s="229" t="s">
        <v>20</v>
      </c>
      <c r="H3684" s="334">
        <v>10000</v>
      </c>
      <c r="I3684" s="334">
        <v>10000</v>
      </c>
      <c r="J3684" s="334">
        <v>10000</v>
      </c>
    </row>
    <row r="3685" spans="1:10" x14ac:dyDescent="0.2">
      <c r="A3685" s="325">
        <v>51319</v>
      </c>
      <c r="B3685" s="329" t="s">
        <v>813</v>
      </c>
      <c r="C3685" s="330">
        <v>43</v>
      </c>
      <c r="D3685" s="325"/>
      <c r="E3685" s="156">
        <v>312</v>
      </c>
      <c r="F3685" s="226"/>
      <c r="G3685" s="331"/>
      <c r="H3685" s="200">
        <f>H3686</f>
        <v>45000</v>
      </c>
      <c r="I3685" s="200">
        <f t="shared" ref="I3685:J3685" si="2224">I3686</f>
        <v>45000</v>
      </c>
      <c r="J3685" s="200">
        <f t="shared" si="2224"/>
        <v>45000</v>
      </c>
    </row>
    <row r="3686" spans="1:10" ht="15" x14ac:dyDescent="0.2">
      <c r="A3686" s="216">
        <v>51319</v>
      </c>
      <c r="B3686" s="214" t="s">
        <v>813</v>
      </c>
      <c r="C3686" s="215">
        <v>43</v>
      </c>
      <c r="D3686" s="216" t="s">
        <v>25</v>
      </c>
      <c r="E3686" s="220">
        <v>3121</v>
      </c>
      <c r="F3686" s="230" t="s">
        <v>22</v>
      </c>
      <c r="H3686" s="334">
        <v>45000</v>
      </c>
      <c r="I3686" s="334">
        <v>45000</v>
      </c>
      <c r="J3686" s="334">
        <v>45000</v>
      </c>
    </row>
    <row r="3687" spans="1:10" x14ac:dyDescent="0.2">
      <c r="A3687" s="325">
        <v>51319</v>
      </c>
      <c r="B3687" s="329" t="s">
        <v>813</v>
      </c>
      <c r="C3687" s="330">
        <v>43</v>
      </c>
      <c r="D3687" s="325"/>
      <c r="E3687" s="156">
        <v>313</v>
      </c>
      <c r="F3687" s="226"/>
      <c r="G3687" s="331"/>
      <c r="H3687" s="200">
        <f>H3688</f>
        <v>41000</v>
      </c>
      <c r="I3687" s="200">
        <f t="shared" ref="I3687:J3687" si="2225">I3688</f>
        <v>41000</v>
      </c>
      <c r="J3687" s="200">
        <f t="shared" si="2225"/>
        <v>55000</v>
      </c>
    </row>
    <row r="3688" spans="1:10" ht="15" x14ac:dyDescent="0.2">
      <c r="A3688" s="216">
        <v>51319</v>
      </c>
      <c r="B3688" s="214" t="s">
        <v>813</v>
      </c>
      <c r="C3688" s="215">
        <v>43</v>
      </c>
      <c r="D3688" s="216" t="s">
        <v>25</v>
      </c>
      <c r="E3688" s="220">
        <v>3132</v>
      </c>
      <c r="F3688" s="230" t="s">
        <v>280</v>
      </c>
      <c r="H3688" s="334">
        <v>41000</v>
      </c>
      <c r="I3688" s="334">
        <v>41000</v>
      </c>
      <c r="J3688" s="334">
        <v>55000</v>
      </c>
    </row>
    <row r="3689" spans="1:10" x14ac:dyDescent="0.25">
      <c r="A3689" s="335">
        <v>51319</v>
      </c>
      <c r="B3689" s="333" t="s">
        <v>813</v>
      </c>
      <c r="C3689" s="340">
        <v>43</v>
      </c>
      <c r="D3689" s="333"/>
      <c r="E3689" s="287">
        <v>32</v>
      </c>
      <c r="F3689" s="288"/>
      <c r="G3689" s="288"/>
      <c r="H3689" s="318">
        <f t="shared" ref="H3689:J3689" si="2226">H3690+H3692+H3694+H3700</f>
        <v>335000</v>
      </c>
      <c r="I3689" s="318">
        <f t="shared" si="2226"/>
        <v>335000</v>
      </c>
      <c r="J3689" s="318">
        <f t="shared" si="2226"/>
        <v>336000</v>
      </c>
    </row>
    <row r="3690" spans="1:10" x14ac:dyDescent="0.2">
      <c r="A3690" s="325">
        <v>51319</v>
      </c>
      <c r="B3690" s="329" t="s">
        <v>813</v>
      </c>
      <c r="C3690" s="330">
        <v>43</v>
      </c>
      <c r="D3690" s="325"/>
      <c r="E3690" s="187">
        <v>321</v>
      </c>
      <c r="F3690" s="231"/>
      <c r="G3690" s="331"/>
      <c r="H3690" s="200">
        <f>H3691</f>
        <v>29000</v>
      </c>
      <c r="I3690" s="200">
        <f t="shared" ref="I3690:J3690" si="2227">I3691</f>
        <v>29000</v>
      </c>
      <c r="J3690" s="200">
        <f t="shared" si="2227"/>
        <v>30000</v>
      </c>
    </row>
    <row r="3691" spans="1:10" ht="15" x14ac:dyDescent="0.2">
      <c r="A3691" s="216">
        <v>51319</v>
      </c>
      <c r="B3691" s="214" t="s">
        <v>813</v>
      </c>
      <c r="C3691" s="215">
        <v>43</v>
      </c>
      <c r="D3691" s="216" t="s">
        <v>25</v>
      </c>
      <c r="E3691" s="188">
        <v>3211</v>
      </c>
      <c r="F3691" s="229" t="s">
        <v>110</v>
      </c>
      <c r="H3691" s="334">
        <v>29000</v>
      </c>
      <c r="I3691" s="334">
        <v>29000</v>
      </c>
      <c r="J3691" s="334">
        <v>30000</v>
      </c>
    </row>
    <row r="3692" spans="1:10" x14ac:dyDescent="0.2">
      <c r="A3692" s="325">
        <v>51319</v>
      </c>
      <c r="B3692" s="329" t="s">
        <v>813</v>
      </c>
      <c r="C3692" s="330">
        <v>43</v>
      </c>
      <c r="D3692" s="325"/>
      <c r="E3692" s="187">
        <v>322</v>
      </c>
      <c r="F3692" s="231"/>
      <c r="G3692" s="331"/>
      <c r="H3692" s="200">
        <f t="shared" ref="H3692:J3692" si="2228">SUM(H3693:H3693)</f>
        <v>30000</v>
      </c>
      <c r="I3692" s="200">
        <f t="shared" si="2228"/>
        <v>30000</v>
      </c>
      <c r="J3692" s="200">
        <f t="shared" si="2228"/>
        <v>30000</v>
      </c>
    </row>
    <row r="3693" spans="1:10" ht="15" x14ac:dyDescent="0.2">
      <c r="A3693" s="216">
        <v>51319</v>
      </c>
      <c r="B3693" s="214" t="s">
        <v>813</v>
      </c>
      <c r="C3693" s="215">
        <v>43</v>
      </c>
      <c r="D3693" s="216" t="s">
        <v>25</v>
      </c>
      <c r="E3693" s="188">
        <v>3223</v>
      </c>
      <c r="F3693" s="229" t="s">
        <v>115</v>
      </c>
      <c r="H3693" s="334">
        <v>30000</v>
      </c>
      <c r="I3693" s="334">
        <v>30000</v>
      </c>
      <c r="J3693" s="334">
        <v>30000</v>
      </c>
    </row>
    <row r="3694" spans="1:10" x14ac:dyDescent="0.2">
      <c r="A3694" s="325">
        <v>51319</v>
      </c>
      <c r="B3694" s="329" t="s">
        <v>813</v>
      </c>
      <c r="C3694" s="330">
        <v>43</v>
      </c>
      <c r="D3694" s="325"/>
      <c r="E3694" s="187">
        <v>323</v>
      </c>
      <c r="F3694" s="231"/>
      <c r="G3694" s="331"/>
      <c r="H3694" s="200">
        <f>SUM(H3695:H3699)</f>
        <v>126000</v>
      </c>
      <c r="I3694" s="200">
        <f t="shared" ref="I3694:J3694" si="2229">SUM(I3695:I3699)</f>
        <v>126000</v>
      </c>
      <c r="J3694" s="200">
        <f t="shared" si="2229"/>
        <v>126000</v>
      </c>
    </row>
    <row r="3695" spans="1:10" ht="15" x14ac:dyDescent="0.2">
      <c r="A3695" s="216">
        <v>51319</v>
      </c>
      <c r="B3695" s="214" t="s">
        <v>813</v>
      </c>
      <c r="C3695" s="215">
        <v>43</v>
      </c>
      <c r="D3695" s="216" t="s">
        <v>25</v>
      </c>
      <c r="E3695" s="188">
        <v>3231</v>
      </c>
      <c r="F3695" s="229" t="s">
        <v>117</v>
      </c>
      <c r="H3695" s="334">
        <v>10000</v>
      </c>
      <c r="I3695" s="334">
        <v>10000</v>
      </c>
      <c r="J3695" s="334">
        <v>10000</v>
      </c>
    </row>
    <row r="3696" spans="1:10" ht="15" x14ac:dyDescent="0.2">
      <c r="A3696" s="216">
        <v>51319</v>
      </c>
      <c r="B3696" s="214" t="s">
        <v>813</v>
      </c>
      <c r="C3696" s="215">
        <v>43</v>
      </c>
      <c r="D3696" s="216" t="s">
        <v>25</v>
      </c>
      <c r="E3696" s="188">
        <v>3232</v>
      </c>
      <c r="F3696" s="229" t="s">
        <v>118</v>
      </c>
      <c r="H3696" s="334">
        <v>10000</v>
      </c>
      <c r="I3696" s="334">
        <v>10000</v>
      </c>
      <c r="J3696" s="334">
        <v>10000</v>
      </c>
    </row>
    <row r="3697" spans="1:10" ht="15" x14ac:dyDescent="0.2">
      <c r="A3697" s="216">
        <v>51319</v>
      </c>
      <c r="B3697" s="214" t="s">
        <v>813</v>
      </c>
      <c r="C3697" s="215">
        <v>43</v>
      </c>
      <c r="D3697" s="216" t="s">
        <v>25</v>
      </c>
      <c r="E3697" s="188">
        <v>3234</v>
      </c>
      <c r="F3697" s="229" t="s">
        <v>120</v>
      </c>
      <c r="H3697" s="334">
        <v>5000</v>
      </c>
      <c r="I3697" s="334">
        <v>5000</v>
      </c>
      <c r="J3697" s="334">
        <v>5000</v>
      </c>
    </row>
    <row r="3698" spans="1:10" ht="15" x14ac:dyDescent="0.2">
      <c r="A3698" s="216">
        <v>51319</v>
      </c>
      <c r="B3698" s="214" t="s">
        <v>813</v>
      </c>
      <c r="C3698" s="215">
        <v>43</v>
      </c>
      <c r="D3698" s="216" t="s">
        <v>25</v>
      </c>
      <c r="E3698" s="188">
        <v>3237</v>
      </c>
      <c r="F3698" s="229" t="s">
        <v>36</v>
      </c>
      <c r="H3698" s="334">
        <v>91000</v>
      </c>
      <c r="I3698" s="334">
        <v>91000</v>
      </c>
      <c r="J3698" s="334">
        <v>91000</v>
      </c>
    </row>
    <row r="3699" spans="1:10" ht="15" x14ac:dyDescent="0.2">
      <c r="A3699" s="216">
        <v>51319</v>
      </c>
      <c r="B3699" s="214" t="s">
        <v>813</v>
      </c>
      <c r="C3699" s="215">
        <v>43</v>
      </c>
      <c r="D3699" s="216" t="s">
        <v>25</v>
      </c>
      <c r="E3699" s="188">
        <v>3239</v>
      </c>
      <c r="F3699" s="229" t="s">
        <v>41</v>
      </c>
      <c r="H3699" s="334">
        <v>10000</v>
      </c>
      <c r="I3699" s="334">
        <v>10000</v>
      </c>
      <c r="J3699" s="334">
        <v>10000</v>
      </c>
    </row>
    <row r="3700" spans="1:10" x14ac:dyDescent="0.2">
      <c r="A3700" s="325">
        <v>51319</v>
      </c>
      <c r="B3700" s="329" t="s">
        <v>813</v>
      </c>
      <c r="C3700" s="330">
        <v>43</v>
      </c>
      <c r="D3700" s="325"/>
      <c r="E3700" s="187">
        <v>329</v>
      </c>
      <c r="F3700" s="231"/>
      <c r="G3700" s="331"/>
      <c r="H3700" s="200">
        <f>SUM(H3701:H3702)</f>
        <v>150000</v>
      </c>
      <c r="I3700" s="200">
        <f t="shared" ref="I3700:J3700" si="2230">SUM(I3701:I3702)</f>
        <v>150000</v>
      </c>
      <c r="J3700" s="200">
        <f t="shared" si="2230"/>
        <v>150000</v>
      </c>
    </row>
    <row r="3701" spans="1:10" ht="15" x14ac:dyDescent="0.2">
      <c r="A3701" s="216">
        <v>51319</v>
      </c>
      <c r="B3701" s="214" t="s">
        <v>813</v>
      </c>
      <c r="C3701" s="215">
        <v>43</v>
      </c>
      <c r="D3701" s="216" t="s">
        <v>25</v>
      </c>
      <c r="E3701" s="188">
        <v>3293</v>
      </c>
      <c r="F3701" s="229" t="s">
        <v>124</v>
      </c>
      <c r="H3701" s="334">
        <v>20000</v>
      </c>
      <c r="I3701" s="334">
        <v>20000</v>
      </c>
      <c r="J3701" s="334">
        <v>20000</v>
      </c>
    </row>
    <row r="3702" spans="1:10" ht="15" x14ac:dyDescent="0.2">
      <c r="A3702" s="216">
        <v>51319</v>
      </c>
      <c r="B3702" s="214" t="s">
        <v>813</v>
      </c>
      <c r="C3702" s="215">
        <v>43</v>
      </c>
      <c r="D3702" s="216" t="s">
        <v>25</v>
      </c>
      <c r="E3702" s="188">
        <v>3294</v>
      </c>
      <c r="F3702" s="229" t="s">
        <v>611</v>
      </c>
      <c r="H3702" s="334">
        <v>130000</v>
      </c>
      <c r="I3702" s="334">
        <v>130000</v>
      </c>
      <c r="J3702" s="334">
        <v>130000</v>
      </c>
    </row>
    <row r="3703" spans="1:10" x14ac:dyDescent="0.25">
      <c r="A3703" s="335">
        <v>51319</v>
      </c>
      <c r="B3703" s="333" t="s">
        <v>813</v>
      </c>
      <c r="C3703" s="340">
        <v>43</v>
      </c>
      <c r="D3703" s="333"/>
      <c r="E3703" s="287">
        <v>34</v>
      </c>
      <c r="F3703" s="288"/>
      <c r="G3703" s="288"/>
      <c r="H3703" s="318">
        <f>H3704+H3706</f>
        <v>311000</v>
      </c>
      <c r="I3703" s="318">
        <f t="shared" ref="I3703:J3703" si="2231">I3704+I3706</f>
        <v>311000</v>
      </c>
      <c r="J3703" s="318">
        <f t="shared" si="2231"/>
        <v>311000</v>
      </c>
    </row>
    <row r="3704" spans="1:10" x14ac:dyDescent="0.2">
      <c r="A3704" s="325">
        <v>51319</v>
      </c>
      <c r="B3704" s="329" t="s">
        <v>813</v>
      </c>
      <c r="C3704" s="330">
        <v>43</v>
      </c>
      <c r="D3704" s="325"/>
      <c r="E3704" s="187">
        <v>342</v>
      </c>
      <c r="F3704" s="246"/>
      <c r="G3704" s="246"/>
      <c r="H3704" s="336">
        <f>H3705</f>
        <v>150000</v>
      </c>
      <c r="I3704" s="336">
        <f t="shared" ref="I3704:J3704" si="2232">I3705</f>
        <v>150000</v>
      </c>
      <c r="J3704" s="336">
        <f t="shared" si="2232"/>
        <v>150000</v>
      </c>
    </row>
    <row r="3705" spans="1:10" ht="45" x14ac:dyDescent="0.2">
      <c r="A3705" s="216">
        <v>51319</v>
      </c>
      <c r="B3705" s="214" t="s">
        <v>813</v>
      </c>
      <c r="C3705" s="215">
        <v>43</v>
      </c>
      <c r="D3705" s="216" t="s">
        <v>25</v>
      </c>
      <c r="E3705" s="220">
        <v>3423</v>
      </c>
      <c r="F3705" s="337" t="s">
        <v>763</v>
      </c>
      <c r="G3705" s="337"/>
      <c r="H3705" s="338">
        <v>150000</v>
      </c>
      <c r="I3705" s="338">
        <v>150000</v>
      </c>
      <c r="J3705" s="338">
        <v>150000</v>
      </c>
    </row>
    <row r="3706" spans="1:10" x14ac:dyDescent="0.2">
      <c r="A3706" s="325">
        <v>51319</v>
      </c>
      <c r="B3706" s="329" t="s">
        <v>813</v>
      </c>
      <c r="C3706" s="330">
        <v>43</v>
      </c>
      <c r="D3706" s="325"/>
      <c r="E3706" s="187">
        <v>343</v>
      </c>
      <c r="F3706" s="231"/>
      <c r="G3706" s="331"/>
      <c r="H3706" s="200">
        <f>SUM(H3707:H3710)</f>
        <v>161000</v>
      </c>
      <c r="I3706" s="200">
        <f t="shared" ref="I3706:J3706" si="2233">SUM(I3707:I3710)</f>
        <v>161000</v>
      </c>
      <c r="J3706" s="200">
        <f t="shared" si="2233"/>
        <v>161000</v>
      </c>
    </row>
    <row r="3707" spans="1:10" ht="15" x14ac:dyDescent="0.2">
      <c r="A3707" s="216">
        <v>51319</v>
      </c>
      <c r="B3707" s="214" t="s">
        <v>813</v>
      </c>
      <c r="C3707" s="215">
        <v>43</v>
      </c>
      <c r="D3707" s="216" t="s">
        <v>25</v>
      </c>
      <c r="E3707" s="220">
        <v>3431</v>
      </c>
      <c r="F3707" s="230" t="s">
        <v>153</v>
      </c>
      <c r="H3707" s="334">
        <v>3000</v>
      </c>
      <c r="I3707" s="334">
        <v>3000</v>
      </c>
      <c r="J3707" s="334">
        <v>3000</v>
      </c>
    </row>
    <row r="3708" spans="1:10" ht="30" x14ac:dyDescent="0.2">
      <c r="A3708" s="216">
        <v>51319</v>
      </c>
      <c r="B3708" s="214" t="s">
        <v>813</v>
      </c>
      <c r="C3708" s="215">
        <v>43</v>
      </c>
      <c r="D3708" s="216" t="s">
        <v>25</v>
      </c>
      <c r="E3708" s="220">
        <v>3432</v>
      </c>
      <c r="F3708" s="230" t="s">
        <v>641</v>
      </c>
      <c r="H3708" s="334">
        <v>3000</v>
      </c>
      <c r="I3708" s="334">
        <v>3000</v>
      </c>
      <c r="J3708" s="334">
        <v>3000</v>
      </c>
    </row>
    <row r="3709" spans="1:10" ht="15" x14ac:dyDescent="0.2">
      <c r="A3709" s="216">
        <v>51319</v>
      </c>
      <c r="B3709" s="214" t="s">
        <v>813</v>
      </c>
      <c r="C3709" s="215">
        <v>43</v>
      </c>
      <c r="D3709" s="216" t="s">
        <v>25</v>
      </c>
      <c r="E3709" s="220">
        <v>3433</v>
      </c>
      <c r="F3709" s="230" t="s">
        <v>126</v>
      </c>
      <c r="H3709" s="334">
        <v>5000</v>
      </c>
      <c r="I3709" s="334">
        <v>5000</v>
      </c>
      <c r="J3709" s="334">
        <v>5000</v>
      </c>
    </row>
    <row r="3710" spans="1:10" ht="15" x14ac:dyDescent="0.2">
      <c r="A3710" s="216">
        <v>51319</v>
      </c>
      <c r="B3710" s="214" t="s">
        <v>813</v>
      </c>
      <c r="C3710" s="215">
        <v>43</v>
      </c>
      <c r="D3710" s="216" t="s">
        <v>25</v>
      </c>
      <c r="E3710" s="220">
        <v>3434</v>
      </c>
      <c r="F3710" s="230" t="s">
        <v>127</v>
      </c>
      <c r="H3710" s="334">
        <v>150000</v>
      </c>
      <c r="I3710" s="334">
        <v>150000</v>
      </c>
      <c r="J3710" s="334">
        <v>150000</v>
      </c>
    </row>
    <row r="3711" spans="1:10" ht="33.75" x14ac:dyDescent="0.2">
      <c r="A3711" s="391">
        <v>51319</v>
      </c>
      <c r="B3711" s="297" t="s">
        <v>814</v>
      </c>
      <c r="C3711" s="297"/>
      <c r="D3711" s="297"/>
      <c r="E3711" s="298"/>
      <c r="F3711" s="300" t="s">
        <v>773</v>
      </c>
      <c r="G3711" s="301" t="s">
        <v>692</v>
      </c>
      <c r="H3711" s="341">
        <f t="shared" ref="H3711:J3711" si="2234">H3712++H3715+H3718+H3721</f>
        <v>32700000</v>
      </c>
      <c r="I3711" s="341">
        <f t="shared" si="2234"/>
        <v>27200000</v>
      </c>
      <c r="J3711" s="341">
        <f t="shared" si="2234"/>
        <v>26200000</v>
      </c>
    </row>
    <row r="3712" spans="1:10" x14ac:dyDescent="0.2">
      <c r="A3712" s="335">
        <v>51319</v>
      </c>
      <c r="B3712" s="333" t="s">
        <v>814</v>
      </c>
      <c r="C3712" s="286">
        <v>11</v>
      </c>
      <c r="D3712" s="333"/>
      <c r="E3712" s="287">
        <v>32</v>
      </c>
      <c r="F3712" s="288"/>
      <c r="G3712" s="288"/>
      <c r="H3712" s="318">
        <f>H3713</f>
        <v>5100000</v>
      </c>
      <c r="I3712" s="318">
        <f t="shared" ref="I3712:J3713" si="2235">I3713</f>
        <v>3100000</v>
      </c>
      <c r="J3712" s="318">
        <f t="shared" si="2235"/>
        <v>3100000</v>
      </c>
    </row>
    <row r="3713" spans="1:10" x14ac:dyDescent="0.2">
      <c r="A3713" s="325">
        <v>51319</v>
      </c>
      <c r="B3713" s="329" t="s">
        <v>814</v>
      </c>
      <c r="C3713" s="330">
        <v>11</v>
      </c>
      <c r="D3713" s="325"/>
      <c r="E3713" s="187">
        <v>323</v>
      </c>
      <c r="F3713" s="231"/>
      <c r="G3713" s="331"/>
      <c r="H3713" s="200">
        <f>H3714</f>
        <v>5100000</v>
      </c>
      <c r="I3713" s="200">
        <f t="shared" si="2235"/>
        <v>3100000</v>
      </c>
      <c r="J3713" s="200">
        <f t="shared" si="2235"/>
        <v>3100000</v>
      </c>
    </row>
    <row r="3714" spans="1:10" ht="15" x14ac:dyDescent="0.2">
      <c r="A3714" s="216">
        <v>51319</v>
      </c>
      <c r="B3714" s="214" t="s">
        <v>814</v>
      </c>
      <c r="C3714" s="215">
        <v>11</v>
      </c>
      <c r="D3714" s="216" t="s">
        <v>25</v>
      </c>
      <c r="E3714" s="188">
        <v>3232</v>
      </c>
      <c r="F3714" s="229" t="s">
        <v>118</v>
      </c>
      <c r="H3714" s="334">
        <v>5100000</v>
      </c>
      <c r="I3714" s="334">
        <v>3100000</v>
      </c>
      <c r="J3714" s="334">
        <v>3100000</v>
      </c>
    </row>
    <row r="3715" spans="1:10" x14ac:dyDescent="0.2">
      <c r="A3715" s="335">
        <v>51319</v>
      </c>
      <c r="B3715" s="333" t="s">
        <v>814</v>
      </c>
      <c r="C3715" s="286">
        <v>11</v>
      </c>
      <c r="D3715" s="286"/>
      <c r="E3715" s="287">
        <v>41</v>
      </c>
      <c r="F3715" s="288"/>
      <c r="G3715" s="289"/>
      <c r="H3715" s="290">
        <f>H3716</f>
        <v>2500000</v>
      </c>
      <c r="I3715" s="290">
        <f t="shared" ref="I3715:J3716" si="2236">I3716</f>
        <v>3000000</v>
      </c>
      <c r="J3715" s="290">
        <f t="shared" si="2236"/>
        <v>3000000</v>
      </c>
    </row>
    <row r="3716" spans="1:10" x14ac:dyDescent="0.2">
      <c r="A3716" s="325">
        <v>51319</v>
      </c>
      <c r="B3716" s="329" t="s">
        <v>814</v>
      </c>
      <c r="C3716" s="154">
        <v>11</v>
      </c>
      <c r="D3716" s="155"/>
      <c r="E3716" s="156">
        <v>411</v>
      </c>
      <c r="F3716" s="226"/>
      <c r="G3716" s="157"/>
      <c r="H3716" s="158">
        <f>H3717</f>
        <v>2500000</v>
      </c>
      <c r="I3716" s="158">
        <f t="shared" si="2236"/>
        <v>3000000</v>
      </c>
      <c r="J3716" s="158">
        <f t="shared" si="2236"/>
        <v>3000000</v>
      </c>
    </row>
    <row r="3717" spans="1:10" ht="15" x14ac:dyDescent="0.2">
      <c r="A3717" s="216">
        <v>51319</v>
      </c>
      <c r="B3717" s="214" t="s">
        <v>814</v>
      </c>
      <c r="C3717" s="161">
        <v>11</v>
      </c>
      <c r="D3717" s="162" t="s">
        <v>25</v>
      </c>
      <c r="E3717" s="163">
        <v>4111</v>
      </c>
      <c r="F3717" s="227" t="s">
        <v>401</v>
      </c>
      <c r="G3717" s="221"/>
      <c r="H3717" s="245">
        <v>2500000</v>
      </c>
      <c r="I3717" s="245">
        <v>3000000</v>
      </c>
      <c r="J3717" s="245">
        <v>3000000</v>
      </c>
    </row>
    <row r="3718" spans="1:10" x14ac:dyDescent="0.2">
      <c r="A3718" s="335">
        <v>51319</v>
      </c>
      <c r="B3718" s="333" t="s">
        <v>814</v>
      </c>
      <c r="C3718" s="286">
        <v>11</v>
      </c>
      <c r="D3718" s="333"/>
      <c r="E3718" s="287">
        <v>42</v>
      </c>
      <c r="F3718" s="288"/>
      <c r="G3718" s="288"/>
      <c r="H3718" s="318">
        <f t="shared" ref="H3718:J3719" si="2237">H3719</f>
        <v>25000000</v>
      </c>
      <c r="I3718" s="318">
        <f t="shared" si="2237"/>
        <v>21000000</v>
      </c>
      <c r="J3718" s="318">
        <f t="shared" si="2237"/>
        <v>20000000</v>
      </c>
    </row>
    <row r="3719" spans="1:10" x14ac:dyDescent="0.2">
      <c r="A3719" s="325">
        <v>51319</v>
      </c>
      <c r="B3719" s="329" t="s">
        <v>814</v>
      </c>
      <c r="C3719" s="330">
        <v>11</v>
      </c>
      <c r="D3719" s="325"/>
      <c r="E3719" s="187">
        <v>421</v>
      </c>
      <c r="F3719" s="241"/>
      <c r="G3719" s="331"/>
      <c r="H3719" s="200">
        <f>H3720</f>
        <v>25000000</v>
      </c>
      <c r="I3719" s="200">
        <f t="shared" si="2237"/>
        <v>21000000</v>
      </c>
      <c r="J3719" s="200">
        <f t="shared" si="2237"/>
        <v>20000000</v>
      </c>
    </row>
    <row r="3720" spans="1:10" ht="15" x14ac:dyDescent="0.2">
      <c r="A3720" s="216">
        <v>51319</v>
      </c>
      <c r="B3720" s="214" t="s">
        <v>814</v>
      </c>
      <c r="C3720" s="215">
        <v>11</v>
      </c>
      <c r="D3720" s="216" t="s">
        <v>25</v>
      </c>
      <c r="E3720" s="188">
        <v>4214</v>
      </c>
      <c r="F3720" s="230" t="s">
        <v>154</v>
      </c>
      <c r="H3720" s="334">
        <v>25000000</v>
      </c>
      <c r="I3720" s="334">
        <v>21000000</v>
      </c>
      <c r="J3720" s="334">
        <v>20000000</v>
      </c>
    </row>
    <row r="3721" spans="1:10" x14ac:dyDescent="0.2">
      <c r="A3721" s="335">
        <v>51319</v>
      </c>
      <c r="B3721" s="333" t="s">
        <v>814</v>
      </c>
      <c r="C3721" s="286">
        <v>43</v>
      </c>
      <c r="D3721" s="286"/>
      <c r="E3721" s="287">
        <v>41</v>
      </c>
      <c r="F3721" s="288"/>
      <c r="G3721" s="289"/>
      <c r="H3721" s="290">
        <f>H3722</f>
        <v>100000</v>
      </c>
      <c r="I3721" s="290">
        <f t="shared" ref="I3721:J3722" si="2238">I3722</f>
        <v>100000</v>
      </c>
      <c r="J3721" s="290">
        <f t="shared" si="2238"/>
        <v>100000</v>
      </c>
    </row>
    <row r="3722" spans="1:10" x14ac:dyDescent="0.2">
      <c r="A3722" s="325">
        <v>51319</v>
      </c>
      <c r="B3722" s="329" t="s">
        <v>814</v>
      </c>
      <c r="C3722" s="154">
        <v>43</v>
      </c>
      <c r="D3722" s="155"/>
      <c r="E3722" s="156">
        <v>411</v>
      </c>
      <c r="F3722" s="226"/>
      <c r="G3722" s="157"/>
      <c r="H3722" s="158">
        <f>H3723</f>
        <v>100000</v>
      </c>
      <c r="I3722" s="158">
        <f t="shared" si="2238"/>
        <v>100000</v>
      </c>
      <c r="J3722" s="158">
        <f t="shared" si="2238"/>
        <v>100000</v>
      </c>
    </row>
    <row r="3723" spans="1:10" ht="15" x14ac:dyDescent="0.2">
      <c r="A3723" s="216">
        <v>51319</v>
      </c>
      <c r="B3723" s="214" t="s">
        <v>814</v>
      </c>
      <c r="C3723" s="161">
        <v>43</v>
      </c>
      <c r="D3723" s="162" t="s">
        <v>25</v>
      </c>
      <c r="E3723" s="163">
        <v>4111</v>
      </c>
      <c r="F3723" s="227" t="s">
        <v>401</v>
      </c>
      <c r="G3723" s="221"/>
      <c r="H3723" s="245">
        <v>100000</v>
      </c>
      <c r="I3723" s="245">
        <v>100000</v>
      </c>
      <c r="J3723" s="245">
        <v>100000</v>
      </c>
    </row>
    <row r="3724" spans="1:10" ht="33.75" x14ac:dyDescent="0.2">
      <c r="A3724" s="391">
        <v>51319</v>
      </c>
      <c r="B3724" s="297" t="s">
        <v>852</v>
      </c>
      <c r="C3724" s="297"/>
      <c r="D3724" s="297"/>
      <c r="E3724" s="298"/>
      <c r="F3724" s="300" t="s">
        <v>772</v>
      </c>
      <c r="G3724" s="301" t="s">
        <v>692</v>
      </c>
      <c r="H3724" s="302">
        <f>H3725</f>
        <v>2250000</v>
      </c>
      <c r="I3724" s="302">
        <f t="shared" ref="I3724:J3726" si="2239">I3725</f>
        <v>2250000</v>
      </c>
      <c r="J3724" s="302">
        <f t="shared" si="2239"/>
        <v>0</v>
      </c>
    </row>
    <row r="3725" spans="1:10" x14ac:dyDescent="0.2">
      <c r="A3725" s="335">
        <v>51319</v>
      </c>
      <c r="B3725" s="333" t="s">
        <v>852</v>
      </c>
      <c r="C3725" s="286">
        <v>11</v>
      </c>
      <c r="D3725" s="333"/>
      <c r="E3725" s="287">
        <v>42</v>
      </c>
      <c r="F3725" s="288"/>
      <c r="G3725" s="289"/>
      <c r="H3725" s="290">
        <f>H3726</f>
        <v>2250000</v>
      </c>
      <c r="I3725" s="290">
        <f t="shared" si="2239"/>
        <v>2250000</v>
      </c>
      <c r="J3725" s="290">
        <f t="shared" si="2239"/>
        <v>0</v>
      </c>
    </row>
    <row r="3726" spans="1:10" x14ac:dyDescent="0.2">
      <c r="A3726" s="325">
        <v>51319</v>
      </c>
      <c r="B3726" s="329" t="s">
        <v>852</v>
      </c>
      <c r="C3726" s="330">
        <v>11</v>
      </c>
      <c r="D3726" s="325"/>
      <c r="E3726" s="187">
        <v>421</v>
      </c>
      <c r="F3726" s="241"/>
      <c r="G3726" s="157"/>
      <c r="H3726" s="158">
        <f>H3727</f>
        <v>2250000</v>
      </c>
      <c r="I3726" s="158">
        <f t="shared" si="2239"/>
        <v>2250000</v>
      </c>
      <c r="J3726" s="158">
        <f t="shared" si="2239"/>
        <v>0</v>
      </c>
    </row>
    <row r="3727" spans="1:10" ht="15" x14ac:dyDescent="0.2">
      <c r="A3727" s="216">
        <v>51319</v>
      </c>
      <c r="B3727" s="214" t="s">
        <v>852</v>
      </c>
      <c r="C3727" s="215">
        <v>11</v>
      </c>
      <c r="D3727" s="216" t="s">
        <v>25</v>
      </c>
      <c r="E3727" s="188">
        <v>4214</v>
      </c>
      <c r="F3727" s="230" t="s">
        <v>154</v>
      </c>
      <c r="G3727" s="221"/>
      <c r="H3727" s="223">
        <v>2250000</v>
      </c>
      <c r="I3727" s="245">
        <v>2250000</v>
      </c>
      <c r="J3727" s="245">
        <v>0</v>
      </c>
    </row>
    <row r="3728" spans="1:10" ht="63" x14ac:dyDescent="0.2">
      <c r="A3728" s="391">
        <v>51319</v>
      </c>
      <c r="B3728" s="297" t="s">
        <v>853</v>
      </c>
      <c r="C3728" s="297"/>
      <c r="D3728" s="297"/>
      <c r="E3728" s="298"/>
      <c r="F3728" s="300" t="s">
        <v>765</v>
      </c>
      <c r="G3728" s="301" t="s">
        <v>645</v>
      </c>
      <c r="H3728" s="341">
        <f t="shared" ref="H3728:J3728" si="2240">H3729+H3734+H3740+H3743+H3746+H3749+H3754+H3760</f>
        <v>85494831</v>
      </c>
      <c r="I3728" s="341">
        <f t="shared" si="2240"/>
        <v>88365831</v>
      </c>
      <c r="J3728" s="341">
        <f t="shared" si="2240"/>
        <v>87304831</v>
      </c>
    </row>
    <row r="3729" spans="1:10" x14ac:dyDescent="0.2">
      <c r="A3729" s="335">
        <v>51319</v>
      </c>
      <c r="B3729" s="333" t="s">
        <v>853</v>
      </c>
      <c r="C3729" s="286">
        <v>12</v>
      </c>
      <c r="D3729" s="333"/>
      <c r="E3729" s="287">
        <v>31</v>
      </c>
      <c r="F3729" s="288"/>
      <c r="G3729" s="288"/>
      <c r="H3729" s="318">
        <f>H3730+H3732</f>
        <v>30000</v>
      </c>
      <c r="I3729" s="318">
        <f t="shared" ref="I3729:J3729" si="2241">I3730+I3732</f>
        <v>30000</v>
      </c>
      <c r="J3729" s="318">
        <f t="shared" si="2241"/>
        <v>30000</v>
      </c>
    </row>
    <row r="3730" spans="1:10" x14ac:dyDescent="0.2">
      <c r="A3730" s="325">
        <v>51319</v>
      </c>
      <c r="B3730" s="329" t="s">
        <v>853</v>
      </c>
      <c r="C3730" s="330">
        <v>12</v>
      </c>
      <c r="D3730" s="325"/>
      <c r="E3730" s="187">
        <v>311</v>
      </c>
      <c r="F3730" s="226"/>
      <c r="G3730" s="331"/>
      <c r="H3730" s="200">
        <f>H3731</f>
        <v>25000</v>
      </c>
      <c r="I3730" s="200">
        <f t="shared" ref="I3730:J3730" si="2242">I3731</f>
        <v>25000</v>
      </c>
      <c r="J3730" s="200">
        <f t="shared" si="2242"/>
        <v>25000</v>
      </c>
    </row>
    <row r="3731" spans="1:10" ht="15" x14ac:dyDescent="0.2">
      <c r="A3731" s="216">
        <v>51319</v>
      </c>
      <c r="B3731" s="214" t="s">
        <v>853</v>
      </c>
      <c r="C3731" s="215">
        <v>12</v>
      </c>
      <c r="D3731" s="162" t="s">
        <v>25</v>
      </c>
      <c r="E3731" s="163">
        <v>3111</v>
      </c>
      <c r="F3731" s="227" t="s">
        <v>19</v>
      </c>
      <c r="H3731" s="334">
        <v>25000</v>
      </c>
      <c r="I3731" s="334">
        <v>25000</v>
      </c>
      <c r="J3731" s="334">
        <v>25000</v>
      </c>
    </row>
    <row r="3732" spans="1:10" x14ac:dyDescent="0.2">
      <c r="A3732" s="325">
        <v>51319</v>
      </c>
      <c r="B3732" s="329" t="s">
        <v>853</v>
      </c>
      <c r="C3732" s="330">
        <v>12</v>
      </c>
      <c r="D3732" s="255"/>
      <c r="E3732" s="240">
        <v>313</v>
      </c>
      <c r="F3732" s="226"/>
      <c r="G3732" s="331"/>
      <c r="H3732" s="200">
        <f>H3733</f>
        <v>5000</v>
      </c>
      <c r="I3732" s="200">
        <f t="shared" ref="I3732:J3732" si="2243">I3733</f>
        <v>5000</v>
      </c>
      <c r="J3732" s="200">
        <f t="shared" si="2243"/>
        <v>5000</v>
      </c>
    </row>
    <row r="3733" spans="1:10" ht="15" x14ac:dyDescent="0.2">
      <c r="A3733" s="216">
        <v>51319</v>
      </c>
      <c r="B3733" s="214" t="s">
        <v>853</v>
      </c>
      <c r="C3733" s="215">
        <v>12</v>
      </c>
      <c r="D3733" s="162" t="s">
        <v>25</v>
      </c>
      <c r="E3733" s="163">
        <v>3132</v>
      </c>
      <c r="F3733" s="227" t="s">
        <v>280</v>
      </c>
      <c r="H3733" s="334">
        <v>5000</v>
      </c>
      <c r="I3733" s="334">
        <v>5000</v>
      </c>
      <c r="J3733" s="334">
        <v>5000</v>
      </c>
    </row>
    <row r="3734" spans="1:10" x14ac:dyDescent="0.2">
      <c r="A3734" s="335">
        <v>51319</v>
      </c>
      <c r="B3734" s="333" t="s">
        <v>853</v>
      </c>
      <c r="C3734" s="286">
        <v>12</v>
      </c>
      <c r="D3734" s="333"/>
      <c r="E3734" s="287">
        <v>32</v>
      </c>
      <c r="F3734" s="288"/>
      <c r="G3734" s="288"/>
      <c r="H3734" s="318">
        <f>H3735+H3737</f>
        <v>126500</v>
      </c>
      <c r="I3734" s="318">
        <f t="shared" ref="I3734:J3734" si="2244">I3735+I3737</f>
        <v>126500</v>
      </c>
      <c r="J3734" s="318">
        <f t="shared" si="2244"/>
        <v>126500</v>
      </c>
    </row>
    <row r="3735" spans="1:10" x14ac:dyDescent="0.2">
      <c r="A3735" s="325">
        <v>51319</v>
      </c>
      <c r="B3735" s="329" t="s">
        <v>853</v>
      </c>
      <c r="C3735" s="330">
        <v>12</v>
      </c>
      <c r="D3735" s="325"/>
      <c r="E3735" s="187">
        <v>322</v>
      </c>
      <c r="F3735" s="231"/>
      <c r="G3735" s="331"/>
      <c r="H3735" s="200">
        <f>H3736</f>
        <v>3000</v>
      </c>
      <c r="I3735" s="200">
        <f t="shared" ref="I3735:J3735" si="2245">I3736</f>
        <v>3000</v>
      </c>
      <c r="J3735" s="200">
        <f t="shared" si="2245"/>
        <v>3000</v>
      </c>
    </row>
    <row r="3736" spans="1:10" ht="15" x14ac:dyDescent="0.2">
      <c r="A3736" s="216">
        <v>51319</v>
      </c>
      <c r="B3736" s="214" t="s">
        <v>853</v>
      </c>
      <c r="C3736" s="215">
        <v>12</v>
      </c>
      <c r="D3736" s="216" t="s">
        <v>25</v>
      </c>
      <c r="E3736" s="188">
        <v>3221</v>
      </c>
      <c r="F3736" s="229" t="s">
        <v>146</v>
      </c>
      <c r="H3736" s="334">
        <v>3000</v>
      </c>
      <c r="I3736" s="334">
        <v>3000</v>
      </c>
      <c r="J3736" s="334">
        <v>3000</v>
      </c>
    </row>
    <row r="3737" spans="1:10" x14ac:dyDescent="0.2">
      <c r="A3737" s="325">
        <v>51319</v>
      </c>
      <c r="B3737" s="329" t="s">
        <v>853</v>
      </c>
      <c r="C3737" s="330">
        <v>12</v>
      </c>
      <c r="D3737" s="325"/>
      <c r="E3737" s="187">
        <v>323</v>
      </c>
      <c r="F3737" s="231"/>
      <c r="G3737" s="331"/>
      <c r="H3737" s="200">
        <f>SUM(H3738:H3739)</f>
        <v>123500</v>
      </c>
      <c r="I3737" s="200">
        <f t="shared" ref="I3737:J3737" si="2246">SUM(I3738:I3739)</f>
        <v>123500</v>
      </c>
      <c r="J3737" s="200">
        <f t="shared" si="2246"/>
        <v>123500</v>
      </c>
    </row>
    <row r="3738" spans="1:10" ht="15" x14ac:dyDescent="0.2">
      <c r="A3738" s="216">
        <v>51319</v>
      </c>
      <c r="B3738" s="214" t="s">
        <v>853</v>
      </c>
      <c r="C3738" s="215">
        <v>12</v>
      </c>
      <c r="D3738" s="216" t="s">
        <v>25</v>
      </c>
      <c r="E3738" s="188">
        <v>3231</v>
      </c>
      <c r="F3738" s="229" t="s">
        <v>117</v>
      </c>
      <c r="H3738" s="334">
        <v>1500</v>
      </c>
      <c r="I3738" s="334">
        <v>1500</v>
      </c>
      <c r="J3738" s="334">
        <v>1500</v>
      </c>
    </row>
    <row r="3739" spans="1:10" ht="15" x14ac:dyDescent="0.2">
      <c r="A3739" s="216">
        <v>51319</v>
      </c>
      <c r="B3739" s="214" t="s">
        <v>853</v>
      </c>
      <c r="C3739" s="215">
        <v>12</v>
      </c>
      <c r="D3739" s="216" t="s">
        <v>25</v>
      </c>
      <c r="E3739" s="220">
        <v>3237</v>
      </c>
      <c r="F3739" s="230" t="s">
        <v>36</v>
      </c>
      <c r="H3739" s="334">
        <v>122000</v>
      </c>
      <c r="I3739" s="334">
        <v>122000</v>
      </c>
      <c r="J3739" s="334">
        <v>122000</v>
      </c>
    </row>
    <row r="3740" spans="1:10" x14ac:dyDescent="0.2">
      <c r="A3740" s="335">
        <v>51319</v>
      </c>
      <c r="B3740" s="333" t="s">
        <v>853</v>
      </c>
      <c r="C3740" s="286">
        <v>12</v>
      </c>
      <c r="D3740" s="335"/>
      <c r="E3740" s="287">
        <v>42</v>
      </c>
      <c r="F3740" s="288"/>
      <c r="G3740" s="288"/>
      <c r="H3740" s="318">
        <f t="shared" ref="H3740:J3741" si="2247">H3741</f>
        <v>10000000</v>
      </c>
      <c r="I3740" s="318">
        <f t="shared" si="2247"/>
        <v>12151000</v>
      </c>
      <c r="J3740" s="318">
        <f t="shared" si="2247"/>
        <v>11090000</v>
      </c>
    </row>
    <row r="3741" spans="1:10" x14ac:dyDescent="0.2">
      <c r="A3741" s="325">
        <v>51319</v>
      </c>
      <c r="B3741" s="329" t="s">
        <v>853</v>
      </c>
      <c r="C3741" s="330">
        <v>12</v>
      </c>
      <c r="D3741" s="185"/>
      <c r="E3741" s="171">
        <v>421</v>
      </c>
      <c r="F3741" s="231"/>
      <c r="G3741" s="331"/>
      <c r="H3741" s="200">
        <f>H3742</f>
        <v>10000000</v>
      </c>
      <c r="I3741" s="200">
        <f t="shared" si="2247"/>
        <v>12151000</v>
      </c>
      <c r="J3741" s="200">
        <f t="shared" si="2247"/>
        <v>11090000</v>
      </c>
    </row>
    <row r="3742" spans="1:10" ht="15" x14ac:dyDescent="0.2">
      <c r="A3742" s="216">
        <v>51319</v>
      </c>
      <c r="B3742" s="214" t="s">
        <v>853</v>
      </c>
      <c r="C3742" s="215">
        <v>12</v>
      </c>
      <c r="D3742" s="146" t="s">
        <v>25</v>
      </c>
      <c r="E3742" s="173">
        <v>4214</v>
      </c>
      <c r="F3742" s="229" t="s">
        <v>154</v>
      </c>
      <c r="H3742" s="334">
        <v>10000000</v>
      </c>
      <c r="I3742" s="334">
        <v>12151000</v>
      </c>
      <c r="J3742" s="334">
        <v>11090000</v>
      </c>
    </row>
    <row r="3743" spans="1:10" x14ac:dyDescent="0.2">
      <c r="A3743" s="335">
        <v>51319</v>
      </c>
      <c r="B3743" s="333" t="s">
        <v>853</v>
      </c>
      <c r="C3743" s="286">
        <v>81</v>
      </c>
      <c r="D3743" s="333"/>
      <c r="E3743" s="287">
        <v>32</v>
      </c>
      <c r="F3743" s="288"/>
      <c r="G3743" s="288"/>
      <c r="H3743" s="318">
        <f>H3744</f>
        <v>101000</v>
      </c>
      <c r="I3743" s="318">
        <f t="shared" ref="I3743:J3744" si="2248">I3744</f>
        <v>101000</v>
      </c>
      <c r="J3743" s="318">
        <f t="shared" si="2248"/>
        <v>101000</v>
      </c>
    </row>
    <row r="3744" spans="1:10" x14ac:dyDescent="0.2">
      <c r="A3744" s="325">
        <v>51319</v>
      </c>
      <c r="B3744" s="329" t="s">
        <v>853</v>
      </c>
      <c r="C3744" s="330">
        <v>81</v>
      </c>
      <c r="D3744" s="325"/>
      <c r="E3744" s="187">
        <v>323</v>
      </c>
      <c r="F3744" s="241"/>
      <c r="G3744" s="331"/>
      <c r="H3744" s="200">
        <f>H3745</f>
        <v>101000</v>
      </c>
      <c r="I3744" s="200">
        <f t="shared" si="2248"/>
        <v>101000</v>
      </c>
      <c r="J3744" s="200">
        <f t="shared" si="2248"/>
        <v>101000</v>
      </c>
    </row>
    <row r="3745" spans="1:10" ht="15" x14ac:dyDescent="0.2">
      <c r="A3745" s="216">
        <v>51319</v>
      </c>
      <c r="B3745" s="214" t="s">
        <v>853</v>
      </c>
      <c r="C3745" s="215">
        <v>81</v>
      </c>
      <c r="D3745" s="216" t="s">
        <v>25</v>
      </c>
      <c r="E3745" s="220">
        <v>3237</v>
      </c>
      <c r="F3745" s="230" t="s">
        <v>36</v>
      </c>
      <c r="H3745" s="334">
        <v>101000</v>
      </c>
      <c r="I3745" s="334">
        <v>101000</v>
      </c>
      <c r="J3745" s="334">
        <v>101000</v>
      </c>
    </row>
    <row r="3746" spans="1:10" x14ac:dyDescent="0.2">
      <c r="A3746" s="335">
        <v>51319</v>
      </c>
      <c r="B3746" s="333" t="s">
        <v>853</v>
      </c>
      <c r="C3746" s="286">
        <v>81</v>
      </c>
      <c r="D3746" s="335"/>
      <c r="E3746" s="287">
        <v>42</v>
      </c>
      <c r="F3746" s="288"/>
      <c r="G3746" s="288"/>
      <c r="H3746" s="318">
        <f t="shared" ref="H3746:J3747" si="2249">H3747</f>
        <v>5500000</v>
      </c>
      <c r="I3746" s="318">
        <f t="shared" si="2249"/>
        <v>6220000</v>
      </c>
      <c r="J3746" s="318">
        <f t="shared" si="2249"/>
        <v>6220000</v>
      </c>
    </row>
    <row r="3747" spans="1:10" x14ac:dyDescent="0.2">
      <c r="A3747" s="325">
        <v>51319</v>
      </c>
      <c r="B3747" s="329" t="s">
        <v>853</v>
      </c>
      <c r="C3747" s="169">
        <v>81</v>
      </c>
      <c r="D3747" s="185"/>
      <c r="E3747" s="171">
        <v>421</v>
      </c>
      <c r="F3747" s="231"/>
      <c r="G3747" s="331"/>
      <c r="H3747" s="200">
        <f>H3748</f>
        <v>5500000</v>
      </c>
      <c r="I3747" s="200">
        <f t="shared" si="2249"/>
        <v>6220000</v>
      </c>
      <c r="J3747" s="200">
        <f t="shared" si="2249"/>
        <v>6220000</v>
      </c>
    </row>
    <row r="3748" spans="1:10" ht="15" x14ac:dyDescent="0.2">
      <c r="A3748" s="216">
        <v>51319</v>
      </c>
      <c r="B3748" s="214" t="s">
        <v>853</v>
      </c>
      <c r="C3748" s="145">
        <v>81</v>
      </c>
      <c r="D3748" s="146" t="s">
        <v>25</v>
      </c>
      <c r="E3748" s="173">
        <v>4214</v>
      </c>
      <c r="F3748" s="229" t="s">
        <v>154</v>
      </c>
      <c r="H3748" s="334">
        <v>5500000</v>
      </c>
      <c r="I3748" s="334">
        <v>6220000</v>
      </c>
      <c r="J3748" s="334">
        <v>6220000</v>
      </c>
    </row>
    <row r="3749" spans="1:10" x14ac:dyDescent="0.2">
      <c r="A3749" s="335">
        <v>51319</v>
      </c>
      <c r="B3749" s="333" t="s">
        <v>853</v>
      </c>
      <c r="C3749" s="286">
        <v>562</v>
      </c>
      <c r="D3749" s="333"/>
      <c r="E3749" s="287">
        <v>31</v>
      </c>
      <c r="F3749" s="288"/>
      <c r="G3749" s="288"/>
      <c r="H3749" s="318">
        <f>H3750+H3752</f>
        <v>170000</v>
      </c>
      <c r="I3749" s="318">
        <f t="shared" ref="I3749:J3749" si="2250">I3750+I3752</f>
        <v>170000</v>
      </c>
      <c r="J3749" s="318">
        <f t="shared" si="2250"/>
        <v>170000</v>
      </c>
    </row>
    <row r="3750" spans="1:10" x14ac:dyDescent="0.2">
      <c r="A3750" s="325">
        <v>51319</v>
      </c>
      <c r="B3750" s="329" t="s">
        <v>853</v>
      </c>
      <c r="C3750" s="330">
        <v>562</v>
      </c>
      <c r="D3750" s="325"/>
      <c r="E3750" s="187">
        <v>311</v>
      </c>
      <c r="F3750" s="226"/>
      <c r="G3750" s="331"/>
      <c r="H3750" s="200">
        <f>H3751</f>
        <v>142000</v>
      </c>
      <c r="I3750" s="200">
        <f t="shared" ref="I3750:J3750" si="2251">I3751</f>
        <v>142000</v>
      </c>
      <c r="J3750" s="200">
        <f t="shared" si="2251"/>
        <v>142000</v>
      </c>
    </row>
    <row r="3751" spans="1:10" ht="15" x14ac:dyDescent="0.2">
      <c r="A3751" s="216">
        <v>51319</v>
      </c>
      <c r="B3751" s="214" t="s">
        <v>853</v>
      </c>
      <c r="C3751" s="161">
        <v>562</v>
      </c>
      <c r="D3751" s="162" t="s">
        <v>25</v>
      </c>
      <c r="E3751" s="163">
        <v>3111</v>
      </c>
      <c r="F3751" s="227" t="s">
        <v>19</v>
      </c>
      <c r="H3751" s="334">
        <v>142000</v>
      </c>
      <c r="I3751" s="334">
        <v>142000</v>
      </c>
      <c r="J3751" s="334">
        <v>142000</v>
      </c>
    </row>
    <row r="3752" spans="1:10" x14ac:dyDescent="0.2">
      <c r="A3752" s="325">
        <v>51319</v>
      </c>
      <c r="B3752" s="329" t="s">
        <v>853</v>
      </c>
      <c r="C3752" s="238">
        <v>562</v>
      </c>
      <c r="D3752" s="255"/>
      <c r="E3752" s="240">
        <v>313</v>
      </c>
      <c r="F3752" s="226"/>
      <c r="G3752" s="331"/>
      <c r="H3752" s="200">
        <f>H3753</f>
        <v>28000</v>
      </c>
      <c r="I3752" s="200">
        <f t="shared" ref="I3752:J3752" si="2252">I3753</f>
        <v>28000</v>
      </c>
      <c r="J3752" s="200">
        <f t="shared" si="2252"/>
        <v>28000</v>
      </c>
    </row>
    <row r="3753" spans="1:10" ht="15" x14ac:dyDescent="0.2">
      <c r="A3753" s="216">
        <v>51319</v>
      </c>
      <c r="B3753" s="214" t="s">
        <v>853</v>
      </c>
      <c r="C3753" s="161">
        <v>562</v>
      </c>
      <c r="D3753" s="162" t="s">
        <v>25</v>
      </c>
      <c r="E3753" s="163">
        <v>3132</v>
      </c>
      <c r="F3753" s="227" t="s">
        <v>280</v>
      </c>
      <c r="H3753" s="334">
        <v>28000</v>
      </c>
      <c r="I3753" s="334">
        <v>28000</v>
      </c>
      <c r="J3753" s="334">
        <v>28000</v>
      </c>
    </row>
    <row r="3754" spans="1:10" x14ac:dyDescent="0.2">
      <c r="A3754" s="335">
        <v>51319</v>
      </c>
      <c r="B3754" s="333" t="s">
        <v>853</v>
      </c>
      <c r="C3754" s="286">
        <v>562</v>
      </c>
      <c r="D3754" s="333"/>
      <c r="E3754" s="287">
        <v>32</v>
      </c>
      <c r="F3754" s="288"/>
      <c r="G3754" s="288"/>
      <c r="H3754" s="318">
        <f>H3755+H3757</f>
        <v>717000</v>
      </c>
      <c r="I3754" s="318">
        <f t="shared" ref="I3754:J3754" si="2253">I3755+I3757</f>
        <v>717000</v>
      </c>
      <c r="J3754" s="318">
        <f t="shared" si="2253"/>
        <v>717000</v>
      </c>
    </row>
    <row r="3755" spans="1:10" x14ac:dyDescent="0.2">
      <c r="A3755" s="325">
        <v>51319</v>
      </c>
      <c r="B3755" s="329" t="s">
        <v>853</v>
      </c>
      <c r="C3755" s="330">
        <v>562</v>
      </c>
      <c r="D3755" s="325"/>
      <c r="E3755" s="187">
        <v>322</v>
      </c>
      <c r="F3755" s="231"/>
      <c r="G3755" s="331"/>
      <c r="H3755" s="200">
        <f>H3756</f>
        <v>18000</v>
      </c>
      <c r="I3755" s="200">
        <f t="shared" ref="I3755:J3755" si="2254">I3756</f>
        <v>18000</v>
      </c>
      <c r="J3755" s="200">
        <f t="shared" si="2254"/>
        <v>18000</v>
      </c>
    </row>
    <row r="3756" spans="1:10" ht="15" x14ac:dyDescent="0.2">
      <c r="A3756" s="216">
        <v>51319</v>
      </c>
      <c r="B3756" s="214" t="s">
        <v>853</v>
      </c>
      <c r="C3756" s="215">
        <v>562</v>
      </c>
      <c r="D3756" s="216" t="s">
        <v>25</v>
      </c>
      <c r="E3756" s="188">
        <v>3221</v>
      </c>
      <c r="F3756" s="229" t="s">
        <v>146</v>
      </c>
      <c r="H3756" s="334">
        <v>18000</v>
      </c>
      <c r="I3756" s="334">
        <v>18000</v>
      </c>
      <c r="J3756" s="334">
        <v>18000</v>
      </c>
    </row>
    <row r="3757" spans="1:10" x14ac:dyDescent="0.2">
      <c r="A3757" s="325">
        <v>51319</v>
      </c>
      <c r="B3757" s="329" t="s">
        <v>853</v>
      </c>
      <c r="C3757" s="330">
        <v>562</v>
      </c>
      <c r="D3757" s="325"/>
      <c r="E3757" s="187">
        <v>323</v>
      </c>
      <c r="F3757" s="231"/>
      <c r="G3757" s="331"/>
      <c r="H3757" s="200">
        <f>SUM(H3758:H3759)</f>
        <v>699000</v>
      </c>
      <c r="I3757" s="200">
        <f t="shared" ref="I3757:J3757" si="2255">SUM(I3758:I3759)</f>
        <v>699000</v>
      </c>
      <c r="J3757" s="200">
        <f t="shared" si="2255"/>
        <v>699000</v>
      </c>
    </row>
    <row r="3758" spans="1:10" ht="15" x14ac:dyDescent="0.2">
      <c r="A3758" s="216">
        <v>51319</v>
      </c>
      <c r="B3758" s="214" t="s">
        <v>853</v>
      </c>
      <c r="C3758" s="215">
        <v>562</v>
      </c>
      <c r="D3758" s="216" t="s">
        <v>25</v>
      </c>
      <c r="E3758" s="188">
        <v>3231</v>
      </c>
      <c r="F3758" s="229" t="s">
        <v>117</v>
      </c>
      <c r="H3758" s="334">
        <v>8000</v>
      </c>
      <c r="I3758" s="334">
        <v>8000</v>
      </c>
      <c r="J3758" s="334">
        <v>8000</v>
      </c>
    </row>
    <row r="3759" spans="1:10" ht="15" x14ac:dyDescent="0.2">
      <c r="A3759" s="216">
        <v>51319</v>
      </c>
      <c r="B3759" s="214" t="s">
        <v>853</v>
      </c>
      <c r="C3759" s="215">
        <v>562</v>
      </c>
      <c r="D3759" s="216" t="s">
        <v>25</v>
      </c>
      <c r="E3759" s="220">
        <v>3237</v>
      </c>
      <c r="F3759" s="230" t="s">
        <v>36</v>
      </c>
      <c r="H3759" s="334">
        <v>691000</v>
      </c>
      <c r="I3759" s="334">
        <v>691000</v>
      </c>
      <c r="J3759" s="334">
        <v>691000</v>
      </c>
    </row>
    <row r="3760" spans="1:10" x14ac:dyDescent="0.2">
      <c r="A3760" s="335">
        <v>51319</v>
      </c>
      <c r="B3760" s="333" t="s">
        <v>853</v>
      </c>
      <c r="C3760" s="286">
        <v>562</v>
      </c>
      <c r="D3760" s="335"/>
      <c r="E3760" s="287">
        <v>42</v>
      </c>
      <c r="F3760" s="288"/>
      <c r="G3760" s="288"/>
      <c r="H3760" s="318">
        <f>H3761</f>
        <v>68850331</v>
      </c>
      <c r="I3760" s="318">
        <f t="shared" ref="I3760:J3760" si="2256">I3761</f>
        <v>68850331</v>
      </c>
      <c r="J3760" s="318">
        <f t="shared" si="2256"/>
        <v>68850331</v>
      </c>
    </row>
    <row r="3761" spans="1:10" x14ac:dyDescent="0.2">
      <c r="A3761" s="325">
        <v>51319</v>
      </c>
      <c r="B3761" s="329" t="s">
        <v>853</v>
      </c>
      <c r="C3761" s="330">
        <v>562</v>
      </c>
      <c r="D3761" s="185"/>
      <c r="E3761" s="171">
        <v>421</v>
      </c>
      <c r="F3761" s="231"/>
      <c r="H3761" s="200">
        <f>H3762</f>
        <v>68850331</v>
      </c>
      <c r="I3761" s="200">
        <f t="shared" ref="I3761:J3761" si="2257">I3762</f>
        <v>68850331</v>
      </c>
      <c r="J3761" s="200">
        <f t="shared" si="2257"/>
        <v>68850331</v>
      </c>
    </row>
    <row r="3762" spans="1:10" ht="15" x14ac:dyDescent="0.2">
      <c r="A3762" s="216">
        <v>51319</v>
      </c>
      <c r="B3762" s="214" t="s">
        <v>853</v>
      </c>
      <c r="C3762" s="215">
        <v>562</v>
      </c>
      <c r="D3762" s="146" t="s">
        <v>25</v>
      </c>
      <c r="E3762" s="173">
        <v>4214</v>
      </c>
      <c r="F3762" s="229" t="s">
        <v>154</v>
      </c>
      <c r="H3762" s="334">
        <v>68850331</v>
      </c>
      <c r="I3762" s="334">
        <v>68850331</v>
      </c>
      <c r="J3762" s="334">
        <v>68850331</v>
      </c>
    </row>
    <row r="3763" spans="1:10" ht="63" x14ac:dyDescent="0.2">
      <c r="A3763" s="391">
        <v>51319</v>
      </c>
      <c r="B3763" s="297" t="s">
        <v>816</v>
      </c>
      <c r="C3763" s="297"/>
      <c r="D3763" s="297"/>
      <c r="E3763" s="298"/>
      <c r="F3763" s="300" t="s">
        <v>815</v>
      </c>
      <c r="G3763" s="301" t="s">
        <v>692</v>
      </c>
      <c r="H3763" s="302">
        <f>H3764+H3769+H3777+H3780+H3785+H3793+H3774+H3790</f>
        <v>971200</v>
      </c>
      <c r="I3763" s="302">
        <f t="shared" ref="I3763:J3763" si="2258">I3764+I3769+I3777+I3780+I3785+I3793+I3774+I3790</f>
        <v>446200</v>
      </c>
      <c r="J3763" s="302">
        <f t="shared" si="2258"/>
        <v>0</v>
      </c>
    </row>
    <row r="3764" spans="1:10" x14ac:dyDescent="0.2">
      <c r="A3764" s="335">
        <v>51319</v>
      </c>
      <c r="B3764" s="333" t="s">
        <v>816</v>
      </c>
      <c r="C3764" s="286">
        <v>12</v>
      </c>
      <c r="D3764" s="333"/>
      <c r="E3764" s="287">
        <v>31</v>
      </c>
      <c r="F3764" s="288"/>
      <c r="G3764" s="288"/>
      <c r="H3764" s="318">
        <f>H3765+H3767</f>
        <v>14300</v>
      </c>
      <c r="I3764" s="318">
        <f t="shared" ref="I3764:J3764" si="2259">I3765+I3767</f>
        <v>14300</v>
      </c>
      <c r="J3764" s="318">
        <f t="shared" si="2259"/>
        <v>0</v>
      </c>
    </row>
    <row r="3765" spans="1:10" x14ac:dyDescent="0.2">
      <c r="A3765" s="325">
        <v>51319</v>
      </c>
      <c r="B3765" s="329" t="s">
        <v>816</v>
      </c>
      <c r="C3765" s="330">
        <v>12</v>
      </c>
      <c r="D3765" s="325"/>
      <c r="E3765" s="187">
        <v>311</v>
      </c>
      <c r="F3765" s="227"/>
      <c r="H3765" s="200">
        <f>H3766</f>
        <v>12000</v>
      </c>
      <c r="I3765" s="200">
        <f t="shared" ref="I3765:J3765" si="2260">I3766</f>
        <v>12000</v>
      </c>
      <c r="J3765" s="200">
        <f t="shared" si="2260"/>
        <v>0</v>
      </c>
    </row>
    <row r="3766" spans="1:10" ht="15" x14ac:dyDescent="0.2">
      <c r="A3766" s="216">
        <v>51319</v>
      </c>
      <c r="B3766" s="214" t="s">
        <v>816</v>
      </c>
      <c r="C3766" s="215">
        <v>12</v>
      </c>
      <c r="D3766" s="162" t="s">
        <v>25</v>
      </c>
      <c r="E3766" s="163">
        <v>3111</v>
      </c>
      <c r="F3766" s="227" t="s">
        <v>19</v>
      </c>
      <c r="H3766" s="334">
        <v>12000</v>
      </c>
      <c r="I3766" s="334">
        <v>12000</v>
      </c>
      <c r="J3766" s="334">
        <v>0</v>
      </c>
    </row>
    <row r="3767" spans="1:10" x14ac:dyDescent="0.2">
      <c r="A3767" s="325">
        <v>51319</v>
      </c>
      <c r="B3767" s="329" t="s">
        <v>816</v>
      </c>
      <c r="C3767" s="330">
        <v>12</v>
      </c>
      <c r="D3767" s="255"/>
      <c r="E3767" s="240">
        <v>313</v>
      </c>
      <c r="F3767" s="226"/>
      <c r="G3767" s="331"/>
      <c r="H3767" s="200">
        <f>H3768</f>
        <v>2300</v>
      </c>
      <c r="I3767" s="200">
        <f t="shared" ref="I3767:J3767" si="2261">I3768</f>
        <v>2300</v>
      </c>
      <c r="J3767" s="200">
        <f t="shared" si="2261"/>
        <v>0</v>
      </c>
    </row>
    <row r="3768" spans="1:10" ht="15" x14ac:dyDescent="0.2">
      <c r="A3768" s="216">
        <v>51319</v>
      </c>
      <c r="B3768" s="214" t="s">
        <v>816</v>
      </c>
      <c r="C3768" s="215">
        <v>12</v>
      </c>
      <c r="D3768" s="162" t="s">
        <v>25</v>
      </c>
      <c r="E3768" s="163">
        <v>3132</v>
      </c>
      <c r="F3768" s="227" t="s">
        <v>280</v>
      </c>
      <c r="H3768" s="334">
        <v>2300</v>
      </c>
      <c r="I3768" s="334">
        <v>2300</v>
      </c>
      <c r="J3768" s="334">
        <v>0</v>
      </c>
    </row>
    <row r="3769" spans="1:10" x14ac:dyDescent="0.2">
      <c r="A3769" s="335">
        <v>51319</v>
      </c>
      <c r="B3769" s="333" t="s">
        <v>816</v>
      </c>
      <c r="C3769" s="286">
        <v>12</v>
      </c>
      <c r="D3769" s="333"/>
      <c r="E3769" s="287">
        <v>32</v>
      </c>
      <c r="F3769" s="288"/>
      <c r="G3769" s="288"/>
      <c r="H3769" s="318">
        <f>H3770+H3772</f>
        <v>2900</v>
      </c>
      <c r="I3769" s="318">
        <f t="shared" ref="I3769:J3769" si="2262">I3770+I3772</f>
        <v>2900</v>
      </c>
      <c r="J3769" s="318">
        <f t="shared" si="2262"/>
        <v>0</v>
      </c>
    </row>
    <row r="3770" spans="1:10" x14ac:dyDescent="0.2">
      <c r="A3770" s="325">
        <v>51319</v>
      </c>
      <c r="B3770" s="329" t="s">
        <v>816</v>
      </c>
      <c r="C3770" s="330">
        <v>12</v>
      </c>
      <c r="D3770" s="325"/>
      <c r="E3770" s="187">
        <v>321</v>
      </c>
      <c r="F3770" s="231"/>
      <c r="G3770" s="331"/>
      <c r="H3770" s="200">
        <f>H3771</f>
        <v>200</v>
      </c>
      <c r="I3770" s="200">
        <f t="shared" ref="I3770:J3770" si="2263">I3771</f>
        <v>200</v>
      </c>
      <c r="J3770" s="200">
        <f t="shared" si="2263"/>
        <v>0</v>
      </c>
    </row>
    <row r="3771" spans="1:10" ht="15" x14ac:dyDescent="0.2">
      <c r="A3771" s="216">
        <v>51319</v>
      </c>
      <c r="B3771" s="214" t="s">
        <v>816</v>
      </c>
      <c r="C3771" s="215">
        <v>12</v>
      </c>
      <c r="D3771" s="216" t="s">
        <v>25</v>
      </c>
      <c r="E3771" s="188">
        <v>3211</v>
      </c>
      <c r="F3771" s="229" t="s">
        <v>110</v>
      </c>
      <c r="H3771" s="334">
        <v>200</v>
      </c>
      <c r="I3771" s="334">
        <v>200</v>
      </c>
      <c r="J3771" s="334">
        <v>0</v>
      </c>
    </row>
    <row r="3772" spans="1:10" x14ac:dyDescent="0.2">
      <c r="A3772" s="325">
        <v>51319</v>
      </c>
      <c r="B3772" s="329" t="s">
        <v>816</v>
      </c>
      <c r="C3772" s="330">
        <v>12</v>
      </c>
      <c r="D3772" s="325"/>
      <c r="E3772" s="187">
        <v>322</v>
      </c>
      <c r="F3772" s="231"/>
      <c r="G3772" s="331"/>
      <c r="H3772" s="200">
        <f>H3773</f>
        <v>2700</v>
      </c>
      <c r="I3772" s="200">
        <f t="shared" ref="I3772:J3772" si="2264">I3773</f>
        <v>2700</v>
      </c>
      <c r="J3772" s="200">
        <f t="shared" si="2264"/>
        <v>0</v>
      </c>
    </row>
    <row r="3773" spans="1:10" ht="15" x14ac:dyDescent="0.2">
      <c r="A3773" s="216">
        <v>51319</v>
      </c>
      <c r="B3773" s="214" t="s">
        <v>816</v>
      </c>
      <c r="C3773" s="215">
        <v>12</v>
      </c>
      <c r="D3773" s="216" t="s">
        <v>25</v>
      </c>
      <c r="E3773" s="188">
        <v>3221</v>
      </c>
      <c r="F3773" s="229" t="s">
        <v>146</v>
      </c>
      <c r="H3773" s="334">
        <v>2700</v>
      </c>
      <c r="I3773" s="334">
        <v>2700</v>
      </c>
      <c r="J3773" s="334">
        <v>0</v>
      </c>
    </row>
    <row r="3774" spans="1:10" x14ac:dyDescent="0.2">
      <c r="A3774" s="335">
        <v>51319</v>
      </c>
      <c r="B3774" s="333" t="s">
        <v>816</v>
      </c>
      <c r="C3774" s="286">
        <v>12</v>
      </c>
      <c r="D3774" s="333"/>
      <c r="E3774" s="287">
        <v>41</v>
      </c>
      <c r="F3774" s="288"/>
      <c r="G3774" s="288"/>
      <c r="H3774" s="318">
        <f>H3775</f>
        <v>128000</v>
      </c>
      <c r="I3774" s="318">
        <f t="shared" ref="I3774:J3775" si="2265">I3775</f>
        <v>50000</v>
      </c>
      <c r="J3774" s="318">
        <f>J3775</f>
        <v>0</v>
      </c>
    </row>
    <row r="3775" spans="1:10" x14ac:dyDescent="0.2">
      <c r="A3775" s="325">
        <v>51319</v>
      </c>
      <c r="B3775" s="329" t="s">
        <v>816</v>
      </c>
      <c r="C3775" s="330">
        <v>12</v>
      </c>
      <c r="D3775" s="325"/>
      <c r="E3775" s="240">
        <v>412</v>
      </c>
      <c r="F3775" s="241"/>
      <c r="G3775" s="331"/>
      <c r="H3775" s="200">
        <f>H3776</f>
        <v>128000</v>
      </c>
      <c r="I3775" s="200">
        <f t="shared" si="2265"/>
        <v>50000</v>
      </c>
      <c r="J3775" s="200">
        <f t="shared" si="2265"/>
        <v>0</v>
      </c>
    </row>
    <row r="3776" spans="1:10" ht="15" x14ac:dyDescent="0.2">
      <c r="A3776" s="216">
        <v>51319</v>
      </c>
      <c r="B3776" s="214" t="s">
        <v>816</v>
      </c>
      <c r="C3776" s="215">
        <v>12</v>
      </c>
      <c r="D3776" s="216" t="s">
        <v>25</v>
      </c>
      <c r="E3776" s="220">
        <v>4126</v>
      </c>
      <c r="F3776" s="230" t="s">
        <v>4</v>
      </c>
      <c r="H3776" s="334">
        <v>128000</v>
      </c>
      <c r="I3776" s="334">
        <v>50000</v>
      </c>
      <c r="J3776" s="334">
        <v>0</v>
      </c>
    </row>
    <row r="3777" spans="1:10" s="179" customFormat="1" x14ac:dyDescent="0.2">
      <c r="A3777" s="335">
        <v>51319</v>
      </c>
      <c r="B3777" s="333" t="s">
        <v>816</v>
      </c>
      <c r="C3777" s="286">
        <v>12</v>
      </c>
      <c r="D3777" s="333"/>
      <c r="E3777" s="287">
        <v>42</v>
      </c>
      <c r="F3777" s="288"/>
      <c r="G3777" s="288"/>
      <c r="H3777" s="318">
        <f>H3778</f>
        <v>1000</v>
      </c>
      <c r="I3777" s="318">
        <f t="shared" ref="I3777:J3778" si="2266">I3778</f>
        <v>1000</v>
      </c>
      <c r="J3777" s="318">
        <f>J3778</f>
        <v>0</v>
      </c>
    </row>
    <row r="3778" spans="1:10" s="152" customFormat="1" x14ac:dyDescent="0.2">
      <c r="A3778" s="325">
        <v>51319</v>
      </c>
      <c r="B3778" s="329" t="s">
        <v>816</v>
      </c>
      <c r="C3778" s="330">
        <v>12</v>
      </c>
      <c r="D3778" s="325"/>
      <c r="E3778" s="240">
        <v>422</v>
      </c>
      <c r="F3778" s="241"/>
      <c r="G3778" s="331"/>
      <c r="H3778" s="200">
        <f>H3779</f>
        <v>1000</v>
      </c>
      <c r="I3778" s="200">
        <f t="shared" si="2266"/>
        <v>1000</v>
      </c>
      <c r="J3778" s="200">
        <f t="shared" si="2266"/>
        <v>0</v>
      </c>
    </row>
    <row r="3779" spans="1:10" ht="15" x14ac:dyDescent="0.2">
      <c r="A3779" s="216">
        <v>51319</v>
      </c>
      <c r="B3779" s="214" t="s">
        <v>816</v>
      </c>
      <c r="C3779" s="215">
        <v>12</v>
      </c>
      <c r="D3779" s="216" t="s">
        <v>25</v>
      </c>
      <c r="E3779" s="220">
        <v>4221</v>
      </c>
      <c r="F3779" s="230" t="s">
        <v>129</v>
      </c>
      <c r="H3779" s="334">
        <v>1000</v>
      </c>
      <c r="I3779" s="334">
        <v>1000</v>
      </c>
      <c r="J3779" s="334">
        <v>0</v>
      </c>
    </row>
    <row r="3780" spans="1:10" s="152" customFormat="1" x14ac:dyDescent="0.2">
      <c r="A3780" s="335">
        <v>51319</v>
      </c>
      <c r="B3780" s="333" t="s">
        <v>816</v>
      </c>
      <c r="C3780" s="286">
        <v>559</v>
      </c>
      <c r="D3780" s="333"/>
      <c r="E3780" s="287">
        <v>31</v>
      </c>
      <c r="F3780" s="288"/>
      <c r="G3780" s="288"/>
      <c r="H3780" s="318">
        <f>H3781+H3783</f>
        <v>79000</v>
      </c>
      <c r="I3780" s="318">
        <f t="shared" ref="I3780:J3780" si="2267">I3781+I3783</f>
        <v>79000</v>
      </c>
      <c r="J3780" s="318">
        <f t="shared" si="2267"/>
        <v>0</v>
      </c>
    </row>
    <row r="3781" spans="1:10" x14ac:dyDescent="0.2">
      <c r="A3781" s="325">
        <v>51319</v>
      </c>
      <c r="B3781" s="329" t="s">
        <v>816</v>
      </c>
      <c r="C3781" s="330">
        <v>559</v>
      </c>
      <c r="D3781" s="325"/>
      <c r="E3781" s="187">
        <v>311</v>
      </c>
      <c r="F3781" s="226"/>
      <c r="G3781" s="331"/>
      <c r="H3781" s="200">
        <f>H3782</f>
        <v>66000</v>
      </c>
      <c r="I3781" s="200">
        <f t="shared" ref="I3781:J3781" si="2268">I3782</f>
        <v>66000</v>
      </c>
      <c r="J3781" s="200">
        <f t="shared" si="2268"/>
        <v>0</v>
      </c>
    </row>
    <row r="3782" spans="1:10" ht="15" x14ac:dyDescent="0.2">
      <c r="A3782" s="216">
        <v>51319</v>
      </c>
      <c r="B3782" s="214" t="s">
        <v>816</v>
      </c>
      <c r="C3782" s="161">
        <v>559</v>
      </c>
      <c r="D3782" s="162" t="s">
        <v>25</v>
      </c>
      <c r="E3782" s="163">
        <v>3111</v>
      </c>
      <c r="F3782" s="227" t="s">
        <v>19</v>
      </c>
      <c r="H3782" s="334">
        <v>66000</v>
      </c>
      <c r="I3782" s="334">
        <v>66000</v>
      </c>
      <c r="J3782" s="334">
        <v>0</v>
      </c>
    </row>
    <row r="3783" spans="1:10" s="152" customFormat="1" x14ac:dyDescent="0.2">
      <c r="A3783" s="325">
        <v>51319</v>
      </c>
      <c r="B3783" s="329" t="s">
        <v>816</v>
      </c>
      <c r="C3783" s="238">
        <v>559</v>
      </c>
      <c r="D3783" s="255"/>
      <c r="E3783" s="240">
        <v>313</v>
      </c>
      <c r="F3783" s="226"/>
      <c r="G3783" s="331"/>
      <c r="H3783" s="200">
        <f>H3784</f>
        <v>13000</v>
      </c>
      <c r="I3783" s="200">
        <f t="shared" ref="I3783:J3783" si="2269">I3784</f>
        <v>13000</v>
      </c>
      <c r="J3783" s="200">
        <f t="shared" si="2269"/>
        <v>0</v>
      </c>
    </row>
    <row r="3784" spans="1:10" ht="15" x14ac:dyDescent="0.2">
      <c r="A3784" s="216">
        <v>51319</v>
      </c>
      <c r="B3784" s="214" t="s">
        <v>816</v>
      </c>
      <c r="C3784" s="161">
        <v>559</v>
      </c>
      <c r="D3784" s="162" t="s">
        <v>25</v>
      </c>
      <c r="E3784" s="163">
        <v>3132</v>
      </c>
      <c r="F3784" s="227" t="s">
        <v>280</v>
      </c>
      <c r="H3784" s="334">
        <v>13000</v>
      </c>
      <c r="I3784" s="334">
        <v>13000</v>
      </c>
      <c r="J3784" s="334">
        <v>0</v>
      </c>
    </row>
    <row r="3785" spans="1:10" s="152" customFormat="1" x14ac:dyDescent="0.2">
      <c r="A3785" s="335">
        <v>51319</v>
      </c>
      <c r="B3785" s="333" t="s">
        <v>816</v>
      </c>
      <c r="C3785" s="286">
        <v>559</v>
      </c>
      <c r="D3785" s="333"/>
      <c r="E3785" s="287">
        <v>32</v>
      </c>
      <c r="F3785" s="288"/>
      <c r="G3785" s="288"/>
      <c r="H3785" s="318">
        <f>H3786+H3788</f>
        <v>16000</v>
      </c>
      <c r="I3785" s="318">
        <f t="shared" ref="I3785:J3785" si="2270">I3786+I3788</f>
        <v>16000</v>
      </c>
      <c r="J3785" s="318">
        <f t="shared" si="2270"/>
        <v>0</v>
      </c>
    </row>
    <row r="3786" spans="1:10" x14ac:dyDescent="0.2">
      <c r="A3786" s="325">
        <v>51319</v>
      </c>
      <c r="B3786" s="329" t="s">
        <v>816</v>
      </c>
      <c r="C3786" s="215">
        <v>559</v>
      </c>
      <c r="D3786" s="325"/>
      <c r="E3786" s="187">
        <v>321</v>
      </c>
      <c r="F3786" s="231"/>
      <c r="H3786" s="200">
        <f>H3787</f>
        <v>1000</v>
      </c>
      <c r="I3786" s="200">
        <f t="shared" ref="I3786:J3786" si="2271">I3787</f>
        <v>1000</v>
      </c>
      <c r="J3786" s="200">
        <f t="shared" si="2271"/>
        <v>0</v>
      </c>
    </row>
    <row r="3787" spans="1:10" ht="15" x14ac:dyDescent="0.2">
      <c r="A3787" s="216">
        <v>51319</v>
      </c>
      <c r="B3787" s="214" t="s">
        <v>816</v>
      </c>
      <c r="C3787" s="215">
        <v>559</v>
      </c>
      <c r="D3787" s="216" t="s">
        <v>25</v>
      </c>
      <c r="E3787" s="188">
        <v>3211</v>
      </c>
      <c r="F3787" s="229" t="s">
        <v>110</v>
      </c>
      <c r="H3787" s="334">
        <v>1000</v>
      </c>
      <c r="I3787" s="334">
        <v>1000</v>
      </c>
      <c r="J3787" s="334">
        <v>0</v>
      </c>
    </row>
    <row r="3788" spans="1:10" s="152" customFormat="1" x14ac:dyDescent="0.2">
      <c r="A3788" s="325">
        <v>51319</v>
      </c>
      <c r="B3788" s="329" t="s">
        <v>816</v>
      </c>
      <c r="C3788" s="330">
        <v>559</v>
      </c>
      <c r="D3788" s="325"/>
      <c r="E3788" s="187">
        <v>322</v>
      </c>
      <c r="F3788" s="231"/>
      <c r="G3788" s="331"/>
      <c r="H3788" s="200">
        <f>H3789</f>
        <v>15000</v>
      </c>
      <c r="I3788" s="200">
        <f t="shared" ref="I3788:J3788" si="2272">I3789</f>
        <v>15000</v>
      </c>
      <c r="J3788" s="200">
        <f t="shared" si="2272"/>
        <v>0</v>
      </c>
    </row>
    <row r="3789" spans="1:10" ht="15" x14ac:dyDescent="0.2">
      <c r="A3789" s="216">
        <v>51319</v>
      </c>
      <c r="B3789" s="214" t="s">
        <v>816</v>
      </c>
      <c r="C3789" s="215">
        <v>559</v>
      </c>
      <c r="D3789" s="216" t="s">
        <v>25</v>
      </c>
      <c r="E3789" s="188">
        <v>3221</v>
      </c>
      <c r="F3789" s="229" t="s">
        <v>146</v>
      </c>
      <c r="H3789" s="334">
        <v>15000</v>
      </c>
      <c r="I3789" s="334">
        <v>15000</v>
      </c>
      <c r="J3789" s="334">
        <v>0</v>
      </c>
    </row>
    <row r="3790" spans="1:10" x14ac:dyDescent="0.2">
      <c r="A3790" s="335">
        <v>51319</v>
      </c>
      <c r="B3790" s="333" t="s">
        <v>816</v>
      </c>
      <c r="C3790" s="286">
        <v>559</v>
      </c>
      <c r="D3790" s="333"/>
      <c r="E3790" s="287">
        <v>41</v>
      </c>
      <c r="F3790" s="288"/>
      <c r="G3790" s="288"/>
      <c r="H3790" s="318">
        <f>H3791</f>
        <v>726000</v>
      </c>
      <c r="I3790" s="318">
        <f t="shared" ref="I3790:J3791" si="2273">I3791</f>
        <v>279000</v>
      </c>
      <c r="J3790" s="318">
        <f t="shared" si="2273"/>
        <v>0</v>
      </c>
    </row>
    <row r="3791" spans="1:10" x14ac:dyDescent="0.2">
      <c r="A3791" s="325">
        <v>51319</v>
      </c>
      <c r="B3791" s="329" t="s">
        <v>816</v>
      </c>
      <c r="C3791" s="330">
        <v>559</v>
      </c>
      <c r="D3791" s="325"/>
      <c r="E3791" s="240">
        <v>412</v>
      </c>
      <c r="F3791" s="241"/>
      <c r="G3791" s="331"/>
      <c r="H3791" s="200">
        <f>H3792</f>
        <v>726000</v>
      </c>
      <c r="I3791" s="200">
        <f t="shared" si="2273"/>
        <v>279000</v>
      </c>
      <c r="J3791" s="200">
        <f t="shared" si="2273"/>
        <v>0</v>
      </c>
    </row>
    <row r="3792" spans="1:10" ht="15" x14ac:dyDescent="0.2">
      <c r="A3792" s="216">
        <v>51319</v>
      </c>
      <c r="B3792" s="214" t="s">
        <v>816</v>
      </c>
      <c r="C3792" s="215">
        <v>559</v>
      </c>
      <c r="D3792" s="216" t="s">
        <v>25</v>
      </c>
      <c r="E3792" s="220">
        <v>4126</v>
      </c>
      <c r="F3792" s="230" t="s">
        <v>4</v>
      </c>
      <c r="H3792" s="334">
        <v>726000</v>
      </c>
      <c r="I3792" s="334">
        <v>279000</v>
      </c>
      <c r="J3792" s="334">
        <v>0</v>
      </c>
    </row>
    <row r="3793" spans="1:10" x14ac:dyDescent="0.2">
      <c r="A3793" s="335">
        <v>51319</v>
      </c>
      <c r="B3793" s="333" t="s">
        <v>816</v>
      </c>
      <c r="C3793" s="286">
        <v>559</v>
      </c>
      <c r="D3793" s="333"/>
      <c r="E3793" s="287">
        <v>42</v>
      </c>
      <c r="F3793" s="288"/>
      <c r="G3793" s="288"/>
      <c r="H3793" s="318">
        <f>H3794</f>
        <v>4000</v>
      </c>
      <c r="I3793" s="318">
        <f t="shared" ref="I3793:J3794" si="2274">I3794</f>
        <v>4000</v>
      </c>
      <c r="J3793" s="318">
        <f t="shared" si="2274"/>
        <v>0</v>
      </c>
    </row>
    <row r="3794" spans="1:10" s="152" customFormat="1" x14ac:dyDescent="0.2">
      <c r="A3794" s="325">
        <v>51319</v>
      </c>
      <c r="B3794" s="329" t="s">
        <v>816</v>
      </c>
      <c r="C3794" s="330">
        <v>559</v>
      </c>
      <c r="D3794" s="325"/>
      <c r="E3794" s="240">
        <v>422</v>
      </c>
      <c r="F3794" s="241"/>
      <c r="G3794" s="331"/>
      <c r="H3794" s="200">
        <f>H3795</f>
        <v>4000</v>
      </c>
      <c r="I3794" s="200">
        <f t="shared" si="2274"/>
        <v>4000</v>
      </c>
      <c r="J3794" s="200">
        <f t="shared" si="2274"/>
        <v>0</v>
      </c>
    </row>
    <row r="3795" spans="1:10" ht="15" x14ac:dyDescent="0.2">
      <c r="A3795" s="216">
        <v>51319</v>
      </c>
      <c r="B3795" s="214" t="s">
        <v>816</v>
      </c>
      <c r="C3795" s="215">
        <v>559</v>
      </c>
      <c r="D3795" s="216" t="s">
        <v>25</v>
      </c>
      <c r="E3795" s="220">
        <v>4221</v>
      </c>
      <c r="F3795" s="230" t="s">
        <v>129</v>
      </c>
      <c r="H3795" s="334">
        <v>4000</v>
      </c>
      <c r="I3795" s="334">
        <v>4000</v>
      </c>
      <c r="J3795" s="334">
        <v>0</v>
      </c>
    </row>
    <row r="3796" spans="1:10" x14ac:dyDescent="0.2">
      <c r="A3796" s="402">
        <v>51280</v>
      </c>
      <c r="B3796" s="439" t="s">
        <v>760</v>
      </c>
      <c r="C3796" s="439"/>
      <c r="D3796" s="439"/>
      <c r="E3796" s="439"/>
      <c r="F3796" s="234" t="s">
        <v>749</v>
      </c>
      <c r="G3796" s="180"/>
      <c r="H3796" s="151">
        <f>H3797+H3871+H3884+H3919+H3971</f>
        <v>30044600</v>
      </c>
      <c r="I3796" s="151">
        <f t="shared" ref="I3796:J3796" si="2275">I3797+I3871+I3884+I3919+I3971</f>
        <v>43834900</v>
      </c>
      <c r="J3796" s="151">
        <f t="shared" si="2275"/>
        <v>40852300</v>
      </c>
    </row>
    <row r="3797" spans="1:10" s="152" customFormat="1" ht="33.75" x14ac:dyDescent="0.2">
      <c r="A3797" s="391">
        <v>51280</v>
      </c>
      <c r="B3797" s="297" t="s">
        <v>807</v>
      </c>
      <c r="C3797" s="297"/>
      <c r="D3797" s="297"/>
      <c r="E3797" s="298"/>
      <c r="F3797" s="300" t="s">
        <v>768</v>
      </c>
      <c r="G3797" s="301" t="s">
        <v>692</v>
      </c>
      <c r="H3797" s="302">
        <f>H3798+H3806+H3812+H3820+H3850+H3855+H3858+H3861+H3868+H3809</f>
        <v>5939400</v>
      </c>
      <c r="I3797" s="302">
        <f t="shared" ref="I3797" si="2276">I3798+I3806+I3812+I3820+I3850+I3855+I3858+I3861+I3868+I3809</f>
        <v>4385000</v>
      </c>
      <c r="J3797" s="302">
        <f t="shared" ref="J3797" si="2277">J3798+J3806+J3812+J3820+J3850+J3855+J3858+J3861+J3868+J3809</f>
        <v>4585000</v>
      </c>
    </row>
    <row r="3798" spans="1:10" x14ac:dyDescent="0.2">
      <c r="A3798" s="335">
        <v>51280</v>
      </c>
      <c r="B3798" s="333" t="s">
        <v>807</v>
      </c>
      <c r="C3798" s="286">
        <v>11</v>
      </c>
      <c r="D3798" s="333"/>
      <c r="E3798" s="287">
        <v>31</v>
      </c>
      <c r="F3798" s="288"/>
      <c r="G3798" s="288"/>
      <c r="H3798" s="318">
        <f>H3799+H3802+H3804</f>
        <v>7000</v>
      </c>
      <c r="I3798" s="318">
        <f t="shared" ref="I3798:J3798" si="2278">I3799+I3802+I3804</f>
        <v>7000</v>
      </c>
      <c r="J3798" s="318">
        <f t="shared" si="2278"/>
        <v>7000</v>
      </c>
    </row>
    <row r="3799" spans="1:10" s="152" customFormat="1" x14ac:dyDescent="0.2">
      <c r="A3799" s="325">
        <v>51280</v>
      </c>
      <c r="B3799" s="329" t="s">
        <v>807</v>
      </c>
      <c r="C3799" s="330">
        <v>11</v>
      </c>
      <c r="D3799" s="325"/>
      <c r="E3799" s="187">
        <v>311</v>
      </c>
      <c r="F3799" s="231"/>
      <c r="G3799" s="331"/>
      <c r="H3799" s="200">
        <f>H3800+H3801</f>
        <v>3000</v>
      </c>
      <c r="I3799" s="200">
        <f t="shared" ref="I3799:J3799" si="2279">I3800+I3801</f>
        <v>3000</v>
      </c>
      <c r="J3799" s="200">
        <f t="shared" si="2279"/>
        <v>3000</v>
      </c>
    </row>
    <row r="3800" spans="1:10" ht="15" x14ac:dyDescent="0.2">
      <c r="A3800" s="216">
        <v>51280</v>
      </c>
      <c r="B3800" s="214" t="s">
        <v>807</v>
      </c>
      <c r="C3800" s="215">
        <v>11</v>
      </c>
      <c r="D3800" s="216" t="s">
        <v>25</v>
      </c>
      <c r="E3800" s="188">
        <v>3111</v>
      </c>
      <c r="F3800" s="229" t="s">
        <v>19</v>
      </c>
      <c r="H3800" s="334">
        <v>2000</v>
      </c>
      <c r="I3800" s="334">
        <v>2000</v>
      </c>
      <c r="J3800" s="334">
        <v>2000</v>
      </c>
    </row>
    <row r="3801" spans="1:10" ht="15" x14ac:dyDescent="0.2">
      <c r="A3801" s="216">
        <v>51280</v>
      </c>
      <c r="B3801" s="214" t="s">
        <v>807</v>
      </c>
      <c r="C3801" s="215">
        <v>11</v>
      </c>
      <c r="D3801" s="216" t="s">
        <v>25</v>
      </c>
      <c r="E3801" s="188">
        <v>3113</v>
      </c>
      <c r="F3801" s="229" t="s">
        <v>20</v>
      </c>
      <c r="H3801" s="334">
        <v>1000</v>
      </c>
      <c r="I3801" s="334">
        <v>1000</v>
      </c>
      <c r="J3801" s="334">
        <v>1000</v>
      </c>
    </row>
    <row r="3802" spans="1:10" s="152" customFormat="1" x14ac:dyDescent="0.2">
      <c r="A3802" s="325">
        <v>51280</v>
      </c>
      <c r="B3802" s="329" t="s">
        <v>807</v>
      </c>
      <c r="C3802" s="330">
        <v>11</v>
      </c>
      <c r="D3802" s="325"/>
      <c r="E3802" s="187">
        <v>312</v>
      </c>
      <c r="F3802" s="231"/>
      <c r="G3802" s="331"/>
      <c r="H3802" s="200">
        <f>H3803</f>
        <v>2000</v>
      </c>
      <c r="I3802" s="200">
        <f t="shared" ref="I3802:J3802" si="2280">I3803</f>
        <v>2000</v>
      </c>
      <c r="J3802" s="200">
        <f t="shared" si="2280"/>
        <v>2000</v>
      </c>
    </row>
    <row r="3803" spans="1:10" ht="15" x14ac:dyDescent="0.2">
      <c r="A3803" s="216">
        <v>51280</v>
      </c>
      <c r="B3803" s="214" t="s">
        <v>807</v>
      </c>
      <c r="C3803" s="215">
        <v>11</v>
      </c>
      <c r="D3803" s="216" t="s">
        <v>25</v>
      </c>
      <c r="E3803" s="188">
        <v>3121</v>
      </c>
      <c r="F3803" s="229" t="s">
        <v>138</v>
      </c>
      <c r="H3803" s="334">
        <v>2000</v>
      </c>
      <c r="I3803" s="334">
        <v>2000</v>
      </c>
      <c r="J3803" s="334">
        <v>2000</v>
      </c>
    </row>
    <row r="3804" spans="1:10" x14ac:dyDescent="0.2">
      <c r="A3804" s="325">
        <v>51280</v>
      </c>
      <c r="B3804" s="329" t="s">
        <v>807</v>
      </c>
      <c r="C3804" s="238">
        <v>11</v>
      </c>
      <c r="D3804" s="239"/>
      <c r="E3804" s="204">
        <v>313</v>
      </c>
      <c r="F3804" s="232"/>
      <c r="G3804" s="331"/>
      <c r="H3804" s="200">
        <f>H3805</f>
        <v>2000</v>
      </c>
      <c r="I3804" s="200">
        <f t="shared" ref="I3804:J3804" si="2281">I3805</f>
        <v>2000</v>
      </c>
      <c r="J3804" s="200">
        <f t="shared" si="2281"/>
        <v>2000</v>
      </c>
    </row>
    <row r="3805" spans="1:10" ht="15" x14ac:dyDescent="0.2">
      <c r="A3805" s="216">
        <v>51280</v>
      </c>
      <c r="B3805" s="214" t="s">
        <v>807</v>
      </c>
      <c r="C3805" s="215">
        <v>11</v>
      </c>
      <c r="D3805" s="216" t="s">
        <v>25</v>
      </c>
      <c r="E3805" s="188">
        <v>3132</v>
      </c>
      <c r="F3805" s="229" t="s">
        <v>280</v>
      </c>
      <c r="H3805" s="334">
        <v>2000</v>
      </c>
      <c r="I3805" s="334">
        <v>2000</v>
      </c>
      <c r="J3805" s="334">
        <v>2000</v>
      </c>
    </row>
    <row r="3806" spans="1:10" x14ac:dyDescent="0.2">
      <c r="A3806" s="335">
        <v>51280</v>
      </c>
      <c r="B3806" s="333" t="s">
        <v>807</v>
      </c>
      <c r="C3806" s="286">
        <v>11</v>
      </c>
      <c r="D3806" s="333"/>
      <c r="E3806" s="287">
        <v>45</v>
      </c>
      <c r="F3806" s="288"/>
      <c r="G3806" s="288"/>
      <c r="H3806" s="318">
        <f>H3807</f>
        <v>1000000</v>
      </c>
      <c r="I3806" s="318">
        <f t="shared" ref="I3806:J3806" si="2282">I3807</f>
        <v>100000</v>
      </c>
      <c r="J3806" s="318">
        <f t="shared" si="2282"/>
        <v>150000</v>
      </c>
    </row>
    <row r="3807" spans="1:10" s="152" customFormat="1" x14ac:dyDescent="0.2">
      <c r="A3807" s="325">
        <v>51280</v>
      </c>
      <c r="B3807" s="329" t="s">
        <v>807</v>
      </c>
      <c r="C3807" s="330">
        <v>11</v>
      </c>
      <c r="D3807" s="325"/>
      <c r="E3807" s="187">
        <v>451</v>
      </c>
      <c r="F3807" s="231"/>
      <c r="G3807" s="331"/>
      <c r="H3807" s="200">
        <f>H3808</f>
        <v>1000000</v>
      </c>
      <c r="I3807" s="200">
        <f t="shared" ref="I3807:J3807" si="2283">I3808</f>
        <v>100000</v>
      </c>
      <c r="J3807" s="200">
        <f t="shared" si="2283"/>
        <v>150000</v>
      </c>
    </row>
    <row r="3808" spans="1:10" ht="15" x14ac:dyDescent="0.2">
      <c r="A3808" s="216">
        <v>51280</v>
      </c>
      <c r="B3808" s="214" t="s">
        <v>807</v>
      </c>
      <c r="C3808" s="215">
        <v>11</v>
      </c>
      <c r="D3808" s="216" t="s">
        <v>25</v>
      </c>
      <c r="E3808" s="188">
        <v>4511</v>
      </c>
      <c r="F3808" s="229" t="s">
        <v>136</v>
      </c>
      <c r="H3808" s="334">
        <v>1000000</v>
      </c>
      <c r="I3808" s="334">
        <v>100000</v>
      </c>
      <c r="J3808" s="334">
        <v>150000</v>
      </c>
    </row>
    <row r="3809" spans="1:10" x14ac:dyDescent="0.2">
      <c r="A3809" s="335">
        <v>51280</v>
      </c>
      <c r="B3809" s="333" t="s">
        <v>807</v>
      </c>
      <c r="C3809" s="286">
        <v>31</v>
      </c>
      <c r="D3809" s="333"/>
      <c r="E3809" s="287">
        <v>31</v>
      </c>
      <c r="F3809" s="288"/>
      <c r="G3809" s="288"/>
      <c r="H3809" s="318">
        <f>H3810</f>
        <v>10000</v>
      </c>
      <c r="I3809" s="318">
        <f t="shared" ref="I3809:J3809" si="2284">I3810</f>
        <v>10000</v>
      </c>
      <c r="J3809" s="318">
        <f t="shared" si="2284"/>
        <v>10000</v>
      </c>
    </row>
    <row r="3810" spans="1:10" x14ac:dyDescent="0.2">
      <c r="A3810" s="325">
        <v>51280</v>
      </c>
      <c r="B3810" s="329" t="s">
        <v>807</v>
      </c>
      <c r="C3810" s="330">
        <v>31</v>
      </c>
      <c r="D3810" s="325"/>
      <c r="E3810" s="187">
        <v>312</v>
      </c>
      <c r="F3810" s="231"/>
      <c r="G3810" s="331"/>
      <c r="H3810" s="200">
        <f>H3811</f>
        <v>10000</v>
      </c>
      <c r="I3810" s="200">
        <f t="shared" ref="I3810:J3810" si="2285">I3811</f>
        <v>10000</v>
      </c>
      <c r="J3810" s="200">
        <f t="shared" si="2285"/>
        <v>10000</v>
      </c>
    </row>
    <row r="3811" spans="1:10" ht="15" x14ac:dyDescent="0.2">
      <c r="A3811" s="216">
        <v>51280</v>
      </c>
      <c r="B3811" s="214" t="s">
        <v>807</v>
      </c>
      <c r="C3811" s="215">
        <v>31</v>
      </c>
      <c r="D3811" s="216" t="s">
        <v>25</v>
      </c>
      <c r="E3811" s="188">
        <v>3121</v>
      </c>
      <c r="F3811" s="229" t="s">
        <v>138</v>
      </c>
      <c r="H3811" s="334">
        <v>10000</v>
      </c>
      <c r="I3811" s="334">
        <v>10000</v>
      </c>
      <c r="J3811" s="334">
        <v>10000</v>
      </c>
    </row>
    <row r="3812" spans="1:10" x14ac:dyDescent="0.2">
      <c r="A3812" s="335">
        <v>51280</v>
      </c>
      <c r="B3812" s="333" t="s">
        <v>807</v>
      </c>
      <c r="C3812" s="286">
        <v>43</v>
      </c>
      <c r="D3812" s="333"/>
      <c r="E3812" s="287">
        <v>31</v>
      </c>
      <c r="F3812" s="288"/>
      <c r="G3812" s="288"/>
      <c r="H3812" s="318">
        <f>H3813+H3816+H3818</f>
        <v>2060000</v>
      </c>
      <c r="I3812" s="318">
        <f t="shared" ref="I3812:J3812" si="2286">I3813+I3816+I3818</f>
        <v>2060000</v>
      </c>
      <c r="J3812" s="318">
        <f t="shared" si="2286"/>
        <v>2060000</v>
      </c>
    </row>
    <row r="3813" spans="1:10" x14ac:dyDescent="0.2">
      <c r="A3813" s="325">
        <v>51280</v>
      </c>
      <c r="B3813" s="329" t="s">
        <v>807</v>
      </c>
      <c r="C3813" s="330">
        <v>43</v>
      </c>
      <c r="D3813" s="325"/>
      <c r="E3813" s="187">
        <v>311</v>
      </c>
      <c r="F3813" s="231"/>
      <c r="G3813" s="331"/>
      <c r="H3813" s="200">
        <f>H3814+H3815</f>
        <v>1620000</v>
      </c>
      <c r="I3813" s="200">
        <f t="shared" ref="I3813" si="2287">I3814+I3815</f>
        <v>1620000</v>
      </c>
      <c r="J3813" s="200">
        <f t="shared" ref="J3813" si="2288">J3814+J3815</f>
        <v>1620000</v>
      </c>
    </row>
    <row r="3814" spans="1:10" s="152" customFormat="1" x14ac:dyDescent="0.2">
      <c r="A3814" s="216">
        <v>51280</v>
      </c>
      <c r="B3814" s="214" t="s">
        <v>807</v>
      </c>
      <c r="C3814" s="215">
        <v>43</v>
      </c>
      <c r="D3814" s="216" t="s">
        <v>25</v>
      </c>
      <c r="E3814" s="188">
        <v>3111</v>
      </c>
      <c r="F3814" s="229" t="s">
        <v>19</v>
      </c>
      <c r="G3814" s="209"/>
      <c r="H3814" s="334">
        <v>1600000</v>
      </c>
      <c r="I3814" s="334">
        <v>1600000</v>
      </c>
      <c r="J3814" s="334">
        <v>1600000</v>
      </c>
    </row>
    <row r="3815" spans="1:10" ht="15" x14ac:dyDescent="0.2">
      <c r="A3815" s="216">
        <v>51280</v>
      </c>
      <c r="B3815" s="214" t="s">
        <v>807</v>
      </c>
      <c r="C3815" s="215">
        <v>43</v>
      </c>
      <c r="D3815" s="216" t="s">
        <v>25</v>
      </c>
      <c r="E3815" s="188">
        <v>3113</v>
      </c>
      <c r="F3815" s="229" t="s">
        <v>20</v>
      </c>
      <c r="H3815" s="334">
        <v>20000</v>
      </c>
      <c r="I3815" s="334">
        <v>20000</v>
      </c>
      <c r="J3815" s="334">
        <v>20000</v>
      </c>
    </row>
    <row r="3816" spans="1:10" x14ac:dyDescent="0.2">
      <c r="A3816" s="325">
        <v>51280</v>
      </c>
      <c r="B3816" s="329" t="s">
        <v>807</v>
      </c>
      <c r="C3816" s="330">
        <v>43</v>
      </c>
      <c r="D3816" s="325"/>
      <c r="E3816" s="187">
        <v>312</v>
      </c>
      <c r="F3816" s="231"/>
      <c r="G3816" s="331"/>
      <c r="H3816" s="200">
        <f>H3817</f>
        <v>160000</v>
      </c>
      <c r="I3816" s="200">
        <f t="shared" ref="I3816" si="2289">I3817</f>
        <v>160000</v>
      </c>
      <c r="J3816" s="200">
        <f t="shared" ref="J3816" si="2290">J3817</f>
        <v>160000</v>
      </c>
    </row>
    <row r="3817" spans="1:10" ht="15" x14ac:dyDescent="0.2">
      <c r="A3817" s="216">
        <v>51280</v>
      </c>
      <c r="B3817" s="214" t="s">
        <v>807</v>
      </c>
      <c r="C3817" s="215">
        <v>43</v>
      </c>
      <c r="D3817" s="216" t="s">
        <v>25</v>
      </c>
      <c r="E3817" s="188">
        <v>3121</v>
      </c>
      <c r="F3817" s="229" t="s">
        <v>138</v>
      </c>
      <c r="H3817" s="334">
        <v>160000</v>
      </c>
      <c r="I3817" s="334">
        <v>160000</v>
      </c>
      <c r="J3817" s="334">
        <v>160000</v>
      </c>
    </row>
    <row r="3818" spans="1:10" x14ac:dyDescent="0.2">
      <c r="A3818" s="325">
        <v>51280</v>
      </c>
      <c r="B3818" s="329" t="s">
        <v>807</v>
      </c>
      <c r="C3818" s="238">
        <v>43</v>
      </c>
      <c r="D3818" s="239"/>
      <c r="E3818" s="204">
        <v>313</v>
      </c>
      <c r="F3818" s="232"/>
      <c r="G3818" s="331"/>
      <c r="H3818" s="200">
        <f>H3819</f>
        <v>280000</v>
      </c>
      <c r="I3818" s="200">
        <f>I3819</f>
        <v>280000</v>
      </c>
      <c r="J3818" s="200">
        <f>J3819</f>
        <v>280000</v>
      </c>
    </row>
    <row r="3819" spans="1:10" ht="15" x14ac:dyDescent="0.2">
      <c r="A3819" s="216">
        <v>51280</v>
      </c>
      <c r="B3819" s="214" t="s">
        <v>807</v>
      </c>
      <c r="C3819" s="215">
        <v>43</v>
      </c>
      <c r="D3819" s="216" t="s">
        <v>25</v>
      </c>
      <c r="E3819" s="188">
        <v>3132</v>
      </c>
      <c r="F3819" s="229" t="s">
        <v>280</v>
      </c>
      <c r="H3819" s="334">
        <v>280000</v>
      </c>
      <c r="I3819" s="334">
        <v>280000</v>
      </c>
      <c r="J3819" s="334">
        <v>280000</v>
      </c>
    </row>
    <row r="3820" spans="1:10" x14ac:dyDescent="0.2">
      <c r="A3820" s="335">
        <v>51280</v>
      </c>
      <c r="B3820" s="333" t="s">
        <v>807</v>
      </c>
      <c r="C3820" s="286">
        <v>43</v>
      </c>
      <c r="D3820" s="333"/>
      <c r="E3820" s="287">
        <v>32</v>
      </c>
      <c r="F3820" s="288"/>
      <c r="G3820" s="288"/>
      <c r="H3820" s="318">
        <f>H3821+H3826+H3833+H3842</f>
        <v>1769400</v>
      </c>
      <c r="I3820" s="318">
        <f t="shared" ref="I3820:J3820" si="2291">I3821+I3826+I3833+I3842</f>
        <v>1990000</v>
      </c>
      <c r="J3820" s="318">
        <f t="shared" si="2291"/>
        <v>2090000</v>
      </c>
    </row>
    <row r="3821" spans="1:10" x14ac:dyDescent="0.2">
      <c r="A3821" s="325">
        <v>51280</v>
      </c>
      <c r="B3821" s="329" t="s">
        <v>807</v>
      </c>
      <c r="C3821" s="330">
        <v>43</v>
      </c>
      <c r="D3821" s="325"/>
      <c r="E3821" s="187">
        <v>321</v>
      </c>
      <c r="F3821" s="231"/>
      <c r="G3821" s="331"/>
      <c r="H3821" s="200">
        <f>H3822+H3823+H3824+H3825</f>
        <v>126400</v>
      </c>
      <c r="I3821" s="200">
        <f t="shared" ref="I3821:J3821" si="2292">I3822+I3823+I3824+I3825</f>
        <v>150000</v>
      </c>
      <c r="J3821" s="200">
        <f t="shared" si="2292"/>
        <v>170000</v>
      </c>
    </row>
    <row r="3822" spans="1:10" ht="15" x14ac:dyDescent="0.2">
      <c r="A3822" s="216">
        <v>51280</v>
      </c>
      <c r="B3822" s="214" t="s">
        <v>807</v>
      </c>
      <c r="C3822" s="215">
        <v>43</v>
      </c>
      <c r="D3822" s="216" t="s">
        <v>25</v>
      </c>
      <c r="E3822" s="188">
        <v>3211</v>
      </c>
      <c r="F3822" s="229" t="s">
        <v>110</v>
      </c>
      <c r="H3822" s="334">
        <v>50000</v>
      </c>
      <c r="I3822" s="334">
        <v>60000</v>
      </c>
      <c r="J3822" s="334">
        <v>70000</v>
      </c>
    </row>
    <row r="3823" spans="1:10" s="152" customFormat="1" ht="30" x14ac:dyDescent="0.2">
      <c r="A3823" s="216">
        <v>51280</v>
      </c>
      <c r="B3823" s="214" t="s">
        <v>807</v>
      </c>
      <c r="C3823" s="215">
        <v>43</v>
      </c>
      <c r="D3823" s="216" t="s">
        <v>25</v>
      </c>
      <c r="E3823" s="188">
        <v>3212</v>
      </c>
      <c r="F3823" s="229" t="s">
        <v>111</v>
      </c>
      <c r="G3823" s="209"/>
      <c r="H3823" s="334">
        <v>56400</v>
      </c>
      <c r="I3823" s="334">
        <v>60000</v>
      </c>
      <c r="J3823" s="334">
        <v>65000</v>
      </c>
    </row>
    <row r="3824" spans="1:10" ht="15" x14ac:dyDescent="0.2">
      <c r="A3824" s="216">
        <v>51280</v>
      </c>
      <c r="B3824" s="214" t="s">
        <v>807</v>
      </c>
      <c r="C3824" s="215">
        <v>43</v>
      </c>
      <c r="D3824" s="216" t="s">
        <v>25</v>
      </c>
      <c r="E3824" s="188">
        <v>3213</v>
      </c>
      <c r="F3824" s="229" t="s">
        <v>112</v>
      </c>
      <c r="H3824" s="334">
        <v>15000</v>
      </c>
      <c r="I3824" s="334">
        <v>20000</v>
      </c>
      <c r="J3824" s="334">
        <v>20000</v>
      </c>
    </row>
    <row r="3825" spans="1:10" ht="15" x14ac:dyDescent="0.2">
      <c r="A3825" s="216">
        <v>51280</v>
      </c>
      <c r="B3825" s="214" t="s">
        <v>807</v>
      </c>
      <c r="C3825" s="215">
        <v>43</v>
      </c>
      <c r="D3825" s="216" t="s">
        <v>25</v>
      </c>
      <c r="E3825" s="188">
        <v>3214</v>
      </c>
      <c r="F3825" s="229" t="s">
        <v>234</v>
      </c>
      <c r="H3825" s="334">
        <v>5000</v>
      </c>
      <c r="I3825" s="334">
        <v>10000</v>
      </c>
      <c r="J3825" s="334">
        <v>15000</v>
      </c>
    </row>
    <row r="3826" spans="1:10" x14ac:dyDescent="0.2">
      <c r="A3826" s="325">
        <v>51280</v>
      </c>
      <c r="B3826" s="329" t="s">
        <v>807</v>
      </c>
      <c r="C3826" s="330">
        <v>43</v>
      </c>
      <c r="D3826" s="325"/>
      <c r="E3826" s="187">
        <v>322</v>
      </c>
      <c r="F3826" s="231"/>
      <c r="G3826" s="331"/>
      <c r="H3826" s="200">
        <f>H3827+H3828+H3829+H3830+H3831+H3832</f>
        <v>230000</v>
      </c>
      <c r="I3826" s="200">
        <f t="shared" ref="I3826:J3826" si="2293">I3827+I3828+I3829+I3830+I3831+I3832</f>
        <v>260000</v>
      </c>
      <c r="J3826" s="200">
        <f t="shared" si="2293"/>
        <v>285000</v>
      </c>
    </row>
    <row r="3827" spans="1:10" ht="15" x14ac:dyDescent="0.2">
      <c r="A3827" s="216">
        <v>51280</v>
      </c>
      <c r="B3827" s="214" t="s">
        <v>807</v>
      </c>
      <c r="C3827" s="215">
        <v>43</v>
      </c>
      <c r="D3827" s="216" t="s">
        <v>25</v>
      </c>
      <c r="E3827" s="188">
        <v>3221</v>
      </c>
      <c r="F3827" s="229" t="s">
        <v>146</v>
      </c>
      <c r="H3827" s="334">
        <v>40000</v>
      </c>
      <c r="I3827" s="334">
        <v>50000</v>
      </c>
      <c r="J3827" s="334">
        <v>60000</v>
      </c>
    </row>
    <row r="3828" spans="1:10" ht="15" x14ac:dyDescent="0.2">
      <c r="A3828" s="216">
        <v>51280</v>
      </c>
      <c r="B3828" s="214" t="s">
        <v>807</v>
      </c>
      <c r="C3828" s="215">
        <v>43</v>
      </c>
      <c r="D3828" s="216" t="s">
        <v>25</v>
      </c>
      <c r="E3828" s="188">
        <v>3222</v>
      </c>
      <c r="F3828" s="229" t="s">
        <v>114</v>
      </c>
      <c r="H3828" s="334">
        <v>5000</v>
      </c>
      <c r="I3828" s="334">
        <v>10000</v>
      </c>
      <c r="J3828" s="334">
        <v>15000</v>
      </c>
    </row>
    <row r="3829" spans="1:10" ht="15" x14ac:dyDescent="0.2">
      <c r="A3829" s="216">
        <v>51280</v>
      </c>
      <c r="B3829" s="214" t="s">
        <v>807</v>
      </c>
      <c r="C3829" s="215">
        <v>43</v>
      </c>
      <c r="D3829" s="216" t="s">
        <v>25</v>
      </c>
      <c r="E3829" s="188">
        <v>3223</v>
      </c>
      <c r="F3829" s="229" t="s">
        <v>115</v>
      </c>
      <c r="H3829" s="334">
        <v>110000</v>
      </c>
      <c r="I3829" s="334">
        <v>120000</v>
      </c>
      <c r="J3829" s="334">
        <v>130000</v>
      </c>
    </row>
    <row r="3830" spans="1:10" ht="30" x14ac:dyDescent="0.2">
      <c r="A3830" s="216">
        <v>51280</v>
      </c>
      <c r="B3830" s="214" t="s">
        <v>807</v>
      </c>
      <c r="C3830" s="215">
        <v>43</v>
      </c>
      <c r="D3830" s="216" t="s">
        <v>25</v>
      </c>
      <c r="E3830" s="188">
        <v>3224</v>
      </c>
      <c r="F3830" s="229" t="s">
        <v>144</v>
      </c>
      <c r="H3830" s="334">
        <v>50000</v>
      </c>
      <c r="I3830" s="334">
        <v>50000</v>
      </c>
      <c r="J3830" s="334">
        <v>50000</v>
      </c>
    </row>
    <row r="3831" spans="1:10" ht="15" x14ac:dyDescent="0.2">
      <c r="A3831" s="216">
        <v>51280</v>
      </c>
      <c r="B3831" s="214" t="s">
        <v>807</v>
      </c>
      <c r="C3831" s="215">
        <v>43</v>
      </c>
      <c r="D3831" s="216" t="s">
        <v>25</v>
      </c>
      <c r="E3831" s="188">
        <v>3225</v>
      </c>
      <c r="F3831" s="229" t="s">
        <v>151</v>
      </c>
      <c r="H3831" s="334">
        <v>20000</v>
      </c>
      <c r="I3831" s="334">
        <v>20000</v>
      </c>
      <c r="J3831" s="334">
        <v>20000</v>
      </c>
    </row>
    <row r="3832" spans="1:10" s="152" customFormat="1" x14ac:dyDescent="0.2">
      <c r="A3832" s="216">
        <v>51280</v>
      </c>
      <c r="B3832" s="214" t="s">
        <v>807</v>
      </c>
      <c r="C3832" s="215">
        <v>43</v>
      </c>
      <c r="D3832" s="216" t="s">
        <v>25</v>
      </c>
      <c r="E3832" s="188">
        <v>3227</v>
      </c>
      <c r="F3832" s="229" t="s">
        <v>235</v>
      </c>
      <c r="G3832" s="209"/>
      <c r="H3832" s="334">
        <v>5000</v>
      </c>
      <c r="I3832" s="334">
        <v>10000</v>
      </c>
      <c r="J3832" s="334">
        <v>10000</v>
      </c>
    </row>
    <row r="3833" spans="1:10" x14ac:dyDescent="0.2">
      <c r="A3833" s="325">
        <v>51280</v>
      </c>
      <c r="B3833" s="329" t="s">
        <v>807</v>
      </c>
      <c r="C3833" s="330">
        <v>43</v>
      </c>
      <c r="D3833" s="325"/>
      <c r="E3833" s="187">
        <v>323</v>
      </c>
      <c r="F3833" s="231"/>
      <c r="G3833" s="331"/>
      <c r="H3833" s="200">
        <f>H3834+H3835+H3836+H3837+H3838+H3839+H3840+H3841</f>
        <v>1005000</v>
      </c>
      <c r="I3833" s="200">
        <f t="shared" ref="I3833:J3833" si="2294">I3834+I3835+I3836+I3837+I3838+I3839+I3840+I3841</f>
        <v>1150000</v>
      </c>
      <c r="J3833" s="200">
        <f t="shared" si="2294"/>
        <v>1180000</v>
      </c>
    </row>
    <row r="3834" spans="1:10" ht="15" x14ac:dyDescent="0.2">
      <c r="A3834" s="216">
        <v>51280</v>
      </c>
      <c r="B3834" s="214" t="s">
        <v>807</v>
      </c>
      <c r="C3834" s="215">
        <v>43</v>
      </c>
      <c r="D3834" s="216" t="s">
        <v>25</v>
      </c>
      <c r="E3834" s="188">
        <v>3231</v>
      </c>
      <c r="F3834" s="229" t="s">
        <v>117</v>
      </c>
      <c r="H3834" s="334">
        <v>80000</v>
      </c>
      <c r="I3834" s="334">
        <v>90000</v>
      </c>
      <c r="J3834" s="334">
        <v>90000</v>
      </c>
    </row>
    <row r="3835" spans="1:10" ht="15" x14ac:dyDescent="0.2">
      <c r="A3835" s="216">
        <v>51280</v>
      </c>
      <c r="B3835" s="214" t="s">
        <v>807</v>
      </c>
      <c r="C3835" s="215">
        <v>43</v>
      </c>
      <c r="D3835" s="216" t="s">
        <v>25</v>
      </c>
      <c r="E3835" s="188">
        <v>3232</v>
      </c>
      <c r="F3835" s="229" t="s">
        <v>118</v>
      </c>
      <c r="H3835" s="334">
        <v>180000</v>
      </c>
      <c r="I3835" s="334">
        <v>200000</v>
      </c>
      <c r="J3835" s="334">
        <v>200000</v>
      </c>
    </row>
    <row r="3836" spans="1:10" ht="15" x14ac:dyDescent="0.2">
      <c r="A3836" s="216">
        <v>51280</v>
      </c>
      <c r="B3836" s="214" t="s">
        <v>807</v>
      </c>
      <c r="C3836" s="215">
        <v>43</v>
      </c>
      <c r="D3836" s="216" t="s">
        <v>25</v>
      </c>
      <c r="E3836" s="188">
        <v>3233</v>
      </c>
      <c r="F3836" s="229" t="s">
        <v>119</v>
      </c>
      <c r="H3836" s="334">
        <v>50000</v>
      </c>
      <c r="I3836" s="334">
        <v>60000</v>
      </c>
      <c r="J3836" s="334">
        <v>60000</v>
      </c>
    </row>
    <row r="3837" spans="1:10" s="152" customFormat="1" x14ac:dyDescent="0.2">
      <c r="A3837" s="216">
        <v>51280</v>
      </c>
      <c r="B3837" s="214" t="s">
        <v>807</v>
      </c>
      <c r="C3837" s="215">
        <v>43</v>
      </c>
      <c r="D3837" s="216" t="s">
        <v>25</v>
      </c>
      <c r="E3837" s="188">
        <v>3234</v>
      </c>
      <c r="F3837" s="229" t="s">
        <v>120</v>
      </c>
      <c r="G3837" s="209"/>
      <c r="H3837" s="334">
        <v>250000</v>
      </c>
      <c r="I3837" s="334">
        <v>270000</v>
      </c>
      <c r="J3837" s="334">
        <v>280000</v>
      </c>
    </row>
    <row r="3838" spans="1:10" ht="15" x14ac:dyDescent="0.2">
      <c r="A3838" s="216">
        <v>51280</v>
      </c>
      <c r="B3838" s="214" t="s">
        <v>807</v>
      </c>
      <c r="C3838" s="215">
        <v>43</v>
      </c>
      <c r="D3838" s="216" t="s">
        <v>25</v>
      </c>
      <c r="E3838" s="188">
        <v>3235</v>
      </c>
      <c r="F3838" s="229" t="s">
        <v>42</v>
      </c>
      <c r="H3838" s="334">
        <v>200000</v>
      </c>
      <c r="I3838" s="334">
        <v>250000</v>
      </c>
      <c r="J3838" s="334">
        <v>250000</v>
      </c>
    </row>
    <row r="3839" spans="1:10" ht="15" x14ac:dyDescent="0.2">
      <c r="A3839" s="216">
        <v>51280</v>
      </c>
      <c r="B3839" s="214" t="s">
        <v>807</v>
      </c>
      <c r="C3839" s="215">
        <v>43</v>
      </c>
      <c r="D3839" s="216" t="s">
        <v>25</v>
      </c>
      <c r="E3839" s="188">
        <v>3237</v>
      </c>
      <c r="F3839" s="229" t="s">
        <v>36</v>
      </c>
      <c r="H3839" s="334">
        <v>100000</v>
      </c>
      <c r="I3839" s="334">
        <v>130000</v>
      </c>
      <c r="J3839" s="334">
        <v>150000</v>
      </c>
    </row>
    <row r="3840" spans="1:10" s="152" customFormat="1" x14ac:dyDescent="0.2">
      <c r="A3840" s="216">
        <v>51280</v>
      </c>
      <c r="B3840" s="214" t="s">
        <v>807</v>
      </c>
      <c r="C3840" s="215">
        <v>43</v>
      </c>
      <c r="D3840" s="216" t="s">
        <v>25</v>
      </c>
      <c r="E3840" s="188">
        <v>3238</v>
      </c>
      <c r="F3840" s="229" t="s">
        <v>122</v>
      </c>
      <c r="G3840" s="209"/>
      <c r="H3840" s="334">
        <v>100000</v>
      </c>
      <c r="I3840" s="334">
        <v>100000</v>
      </c>
      <c r="J3840" s="334">
        <v>100000</v>
      </c>
    </row>
    <row r="3841" spans="1:10" ht="15" x14ac:dyDescent="0.2">
      <c r="A3841" s="216">
        <v>51280</v>
      </c>
      <c r="B3841" s="214" t="s">
        <v>807</v>
      </c>
      <c r="C3841" s="215">
        <v>43</v>
      </c>
      <c r="D3841" s="216" t="s">
        <v>25</v>
      </c>
      <c r="E3841" s="188">
        <v>3239</v>
      </c>
      <c r="F3841" s="229" t="s">
        <v>41</v>
      </c>
      <c r="H3841" s="334">
        <v>45000</v>
      </c>
      <c r="I3841" s="334">
        <v>50000</v>
      </c>
      <c r="J3841" s="334">
        <v>50000</v>
      </c>
    </row>
    <row r="3842" spans="1:10" x14ac:dyDescent="0.2">
      <c r="A3842" s="325">
        <v>51280</v>
      </c>
      <c r="B3842" s="329" t="s">
        <v>807</v>
      </c>
      <c r="C3842" s="330">
        <v>43</v>
      </c>
      <c r="D3842" s="325"/>
      <c r="E3842" s="187">
        <v>329</v>
      </c>
      <c r="F3842" s="231"/>
      <c r="G3842" s="331"/>
      <c r="H3842" s="200">
        <f>H3843+H3844+H3845+H3846+H3847+H3848+H3849</f>
        <v>408000</v>
      </c>
      <c r="I3842" s="200">
        <f t="shared" ref="I3842:J3842" si="2295">I3843+I3844+I3845+I3846+I3847+I3848+I3849</f>
        <v>430000</v>
      </c>
      <c r="J3842" s="200">
        <f t="shared" si="2295"/>
        <v>455000</v>
      </c>
    </row>
    <row r="3843" spans="1:10" s="152" customFormat="1" ht="30" x14ac:dyDescent="0.2">
      <c r="A3843" s="216">
        <v>51280</v>
      </c>
      <c r="B3843" s="214" t="s">
        <v>807</v>
      </c>
      <c r="C3843" s="215">
        <v>43</v>
      </c>
      <c r="D3843" s="342" t="s">
        <v>25</v>
      </c>
      <c r="E3843" s="343">
        <v>3291</v>
      </c>
      <c r="F3843" s="229" t="s">
        <v>152</v>
      </c>
      <c r="G3843" s="209"/>
      <c r="H3843" s="334">
        <v>163000</v>
      </c>
      <c r="I3843" s="334">
        <v>165000</v>
      </c>
      <c r="J3843" s="334">
        <v>170000</v>
      </c>
    </row>
    <row r="3844" spans="1:10" ht="15" x14ac:dyDescent="0.2">
      <c r="A3844" s="216">
        <v>51280</v>
      </c>
      <c r="B3844" s="214" t="s">
        <v>807</v>
      </c>
      <c r="C3844" s="215">
        <v>43</v>
      </c>
      <c r="D3844" s="342" t="s">
        <v>25</v>
      </c>
      <c r="E3844" s="343">
        <v>3292</v>
      </c>
      <c r="F3844" s="229" t="s">
        <v>123</v>
      </c>
      <c r="H3844" s="334">
        <v>60000</v>
      </c>
      <c r="I3844" s="334">
        <v>65000</v>
      </c>
      <c r="J3844" s="334">
        <v>70000</v>
      </c>
    </row>
    <row r="3845" spans="1:10" ht="15" x14ac:dyDescent="0.2">
      <c r="A3845" s="216">
        <v>51280</v>
      </c>
      <c r="B3845" s="214" t="s">
        <v>807</v>
      </c>
      <c r="C3845" s="215">
        <v>43</v>
      </c>
      <c r="D3845" s="342" t="s">
        <v>25</v>
      </c>
      <c r="E3845" s="343">
        <v>3293</v>
      </c>
      <c r="F3845" s="229" t="s">
        <v>124</v>
      </c>
      <c r="H3845" s="334">
        <v>40000</v>
      </c>
      <c r="I3845" s="334">
        <v>50000</v>
      </c>
      <c r="J3845" s="334">
        <v>60000</v>
      </c>
    </row>
    <row r="3846" spans="1:10" ht="15" x14ac:dyDescent="0.2">
      <c r="A3846" s="216">
        <v>51280</v>
      </c>
      <c r="B3846" s="214" t="s">
        <v>807</v>
      </c>
      <c r="C3846" s="215">
        <v>43</v>
      </c>
      <c r="D3846" s="342" t="s">
        <v>25</v>
      </c>
      <c r="E3846" s="343">
        <v>3294</v>
      </c>
      <c r="F3846" s="229" t="s">
        <v>611</v>
      </c>
      <c r="H3846" s="334">
        <v>125000</v>
      </c>
      <c r="I3846" s="334">
        <v>130000</v>
      </c>
      <c r="J3846" s="334">
        <v>135000</v>
      </c>
    </row>
    <row r="3847" spans="1:10" s="152" customFormat="1" x14ac:dyDescent="0.2">
      <c r="A3847" s="216">
        <v>51280</v>
      </c>
      <c r="B3847" s="214" t="s">
        <v>807</v>
      </c>
      <c r="C3847" s="215">
        <v>43</v>
      </c>
      <c r="D3847" s="342" t="s">
        <v>25</v>
      </c>
      <c r="E3847" s="343">
        <v>3295</v>
      </c>
      <c r="F3847" s="229" t="s">
        <v>237</v>
      </c>
      <c r="G3847" s="209"/>
      <c r="H3847" s="334">
        <v>10000</v>
      </c>
      <c r="I3847" s="334">
        <v>10000</v>
      </c>
      <c r="J3847" s="334">
        <v>10000</v>
      </c>
    </row>
    <row r="3848" spans="1:10" ht="15" x14ac:dyDescent="0.2">
      <c r="A3848" s="216">
        <v>51280</v>
      </c>
      <c r="B3848" s="214" t="s">
        <v>807</v>
      </c>
      <c r="C3848" s="215">
        <v>43</v>
      </c>
      <c r="D3848" s="342" t="s">
        <v>25</v>
      </c>
      <c r="E3848" s="343">
        <v>3296</v>
      </c>
      <c r="F3848" s="229" t="s">
        <v>612</v>
      </c>
      <c r="H3848" s="334">
        <v>5000</v>
      </c>
      <c r="I3848" s="334">
        <v>5000</v>
      </c>
      <c r="J3848" s="334">
        <v>5000</v>
      </c>
    </row>
    <row r="3849" spans="1:10" ht="15" x14ac:dyDescent="0.2">
      <c r="A3849" s="216">
        <v>51280</v>
      </c>
      <c r="B3849" s="214" t="s">
        <v>807</v>
      </c>
      <c r="C3849" s="215">
        <v>43</v>
      </c>
      <c r="D3849" s="342" t="s">
        <v>25</v>
      </c>
      <c r="E3849" s="343">
        <v>3299</v>
      </c>
      <c r="F3849" s="229" t="s">
        <v>125</v>
      </c>
      <c r="H3849" s="334">
        <v>5000</v>
      </c>
      <c r="I3849" s="334">
        <v>5000</v>
      </c>
      <c r="J3849" s="334">
        <v>5000</v>
      </c>
    </row>
    <row r="3850" spans="1:10" s="152" customFormat="1" x14ac:dyDescent="0.2">
      <c r="A3850" s="335">
        <v>51280</v>
      </c>
      <c r="B3850" s="333" t="s">
        <v>807</v>
      </c>
      <c r="C3850" s="286">
        <v>43</v>
      </c>
      <c r="D3850" s="333"/>
      <c r="E3850" s="287">
        <v>34</v>
      </c>
      <c r="F3850" s="288"/>
      <c r="G3850" s="288"/>
      <c r="H3850" s="318">
        <f>H3851</f>
        <v>8000</v>
      </c>
      <c r="I3850" s="318">
        <f t="shared" ref="I3850:J3850" si="2296">I3851</f>
        <v>8000</v>
      </c>
      <c r="J3850" s="318">
        <f t="shared" si="2296"/>
        <v>8000</v>
      </c>
    </row>
    <row r="3851" spans="1:10" x14ac:dyDescent="0.2">
      <c r="A3851" s="325">
        <v>51280</v>
      </c>
      <c r="B3851" s="329" t="s">
        <v>807</v>
      </c>
      <c r="C3851" s="330">
        <v>43</v>
      </c>
      <c r="D3851" s="325"/>
      <c r="E3851" s="187">
        <v>343</v>
      </c>
      <c r="F3851" s="231"/>
      <c r="G3851" s="331"/>
      <c r="H3851" s="200">
        <f>H3852+H3853+H3854</f>
        <v>8000</v>
      </c>
      <c r="I3851" s="200">
        <f t="shared" ref="I3851:J3851" si="2297">I3852+I3853+I3854</f>
        <v>8000</v>
      </c>
      <c r="J3851" s="200">
        <f t="shared" si="2297"/>
        <v>8000</v>
      </c>
    </row>
    <row r="3852" spans="1:10" s="152" customFormat="1" x14ac:dyDescent="0.2">
      <c r="A3852" s="216">
        <v>51280</v>
      </c>
      <c r="B3852" s="214" t="s">
        <v>807</v>
      </c>
      <c r="C3852" s="215">
        <v>43</v>
      </c>
      <c r="D3852" s="216" t="s">
        <v>25</v>
      </c>
      <c r="E3852" s="188">
        <v>3431</v>
      </c>
      <c r="F3852" s="229" t="s">
        <v>153</v>
      </c>
      <c r="G3852" s="209"/>
      <c r="H3852" s="334">
        <v>2000</v>
      </c>
      <c r="I3852" s="334">
        <v>2000</v>
      </c>
      <c r="J3852" s="334">
        <v>2000</v>
      </c>
    </row>
    <row r="3853" spans="1:10" ht="15" x14ac:dyDescent="0.2">
      <c r="A3853" s="216">
        <v>51280</v>
      </c>
      <c r="B3853" s="214" t="s">
        <v>807</v>
      </c>
      <c r="C3853" s="215">
        <v>43</v>
      </c>
      <c r="D3853" s="216" t="s">
        <v>25</v>
      </c>
      <c r="E3853" s="188">
        <v>3433</v>
      </c>
      <c r="F3853" s="229" t="s">
        <v>126</v>
      </c>
      <c r="H3853" s="334">
        <v>1000</v>
      </c>
      <c r="I3853" s="334">
        <v>1000</v>
      </c>
      <c r="J3853" s="334">
        <v>1000</v>
      </c>
    </row>
    <row r="3854" spans="1:10" s="152" customFormat="1" x14ac:dyDescent="0.2">
      <c r="A3854" s="216">
        <v>51280</v>
      </c>
      <c r="B3854" s="214" t="s">
        <v>807</v>
      </c>
      <c r="C3854" s="215">
        <v>43</v>
      </c>
      <c r="D3854" s="216" t="s">
        <v>25</v>
      </c>
      <c r="E3854" s="188">
        <v>3434</v>
      </c>
      <c r="F3854" s="229" t="s">
        <v>127</v>
      </c>
      <c r="G3854" s="209"/>
      <c r="H3854" s="334">
        <v>5000</v>
      </c>
      <c r="I3854" s="334">
        <v>5000</v>
      </c>
      <c r="J3854" s="334">
        <v>5000</v>
      </c>
    </row>
    <row r="3855" spans="1:10" x14ac:dyDescent="0.2">
      <c r="A3855" s="335">
        <v>51280</v>
      </c>
      <c r="B3855" s="333" t="s">
        <v>807</v>
      </c>
      <c r="C3855" s="286">
        <v>43</v>
      </c>
      <c r="D3855" s="333"/>
      <c r="E3855" s="287">
        <v>38</v>
      </c>
      <c r="F3855" s="288"/>
      <c r="G3855" s="288"/>
      <c r="H3855" s="318">
        <f>H3856</f>
        <v>5000</v>
      </c>
      <c r="I3855" s="318">
        <f t="shared" ref="I3855:J3855" si="2298">I3856</f>
        <v>5000</v>
      </c>
      <c r="J3855" s="318">
        <f t="shared" si="2298"/>
        <v>5000</v>
      </c>
    </row>
    <row r="3856" spans="1:10" x14ac:dyDescent="0.2">
      <c r="A3856" s="325">
        <v>51280</v>
      </c>
      <c r="B3856" s="329" t="s">
        <v>807</v>
      </c>
      <c r="C3856" s="330">
        <v>43</v>
      </c>
      <c r="D3856" s="325"/>
      <c r="E3856" s="187">
        <v>383</v>
      </c>
      <c r="F3856" s="231"/>
      <c r="G3856" s="331"/>
      <c r="H3856" s="200">
        <f>H3857</f>
        <v>5000</v>
      </c>
      <c r="I3856" s="200">
        <f t="shared" ref="I3856:J3856" si="2299">I3857</f>
        <v>5000</v>
      </c>
      <c r="J3856" s="200">
        <f t="shared" si="2299"/>
        <v>5000</v>
      </c>
    </row>
    <row r="3857" spans="1:10" s="152" customFormat="1" x14ac:dyDescent="0.2">
      <c r="A3857" s="216">
        <v>51280</v>
      </c>
      <c r="B3857" s="214" t="s">
        <v>807</v>
      </c>
      <c r="C3857" s="215">
        <v>43</v>
      </c>
      <c r="D3857" s="216" t="s">
        <v>25</v>
      </c>
      <c r="E3857" s="188">
        <v>3831</v>
      </c>
      <c r="F3857" s="229" t="s">
        <v>295</v>
      </c>
      <c r="G3857" s="209"/>
      <c r="H3857" s="334">
        <v>5000</v>
      </c>
      <c r="I3857" s="334">
        <v>5000</v>
      </c>
      <c r="J3857" s="334">
        <v>5000</v>
      </c>
    </row>
    <row r="3858" spans="1:10" x14ac:dyDescent="0.2">
      <c r="A3858" s="335">
        <v>51280</v>
      </c>
      <c r="B3858" s="333" t="s">
        <v>807</v>
      </c>
      <c r="C3858" s="286">
        <v>43</v>
      </c>
      <c r="D3858" s="333"/>
      <c r="E3858" s="287">
        <v>41</v>
      </c>
      <c r="F3858" s="288"/>
      <c r="G3858" s="288"/>
      <c r="H3858" s="318">
        <f>H3859</f>
        <v>20000</v>
      </c>
      <c r="I3858" s="318">
        <f t="shared" ref="I3858:J3858" si="2300">I3859</f>
        <v>20000</v>
      </c>
      <c r="J3858" s="318">
        <f t="shared" si="2300"/>
        <v>20000</v>
      </c>
    </row>
    <row r="3859" spans="1:10" x14ac:dyDescent="0.2">
      <c r="A3859" s="325">
        <v>51280</v>
      </c>
      <c r="B3859" s="329" t="s">
        <v>807</v>
      </c>
      <c r="C3859" s="330">
        <v>43</v>
      </c>
      <c r="D3859" s="325"/>
      <c r="E3859" s="187">
        <v>412</v>
      </c>
      <c r="F3859" s="231"/>
      <c r="G3859" s="331"/>
      <c r="H3859" s="200">
        <f>H3860</f>
        <v>20000</v>
      </c>
      <c r="I3859" s="200">
        <f t="shared" ref="I3859:J3859" si="2301">I3860</f>
        <v>20000</v>
      </c>
      <c r="J3859" s="200">
        <f t="shared" si="2301"/>
        <v>20000</v>
      </c>
    </row>
    <row r="3860" spans="1:10" s="152" customFormat="1" x14ac:dyDescent="0.2">
      <c r="A3860" s="216">
        <v>51280</v>
      </c>
      <c r="B3860" s="214" t="s">
        <v>807</v>
      </c>
      <c r="C3860" s="215">
        <v>43</v>
      </c>
      <c r="D3860" s="216" t="s">
        <v>25</v>
      </c>
      <c r="E3860" s="188">
        <v>4123</v>
      </c>
      <c r="F3860" s="229" t="s">
        <v>133</v>
      </c>
      <c r="G3860" s="209"/>
      <c r="H3860" s="334">
        <v>20000</v>
      </c>
      <c r="I3860" s="334">
        <v>20000</v>
      </c>
      <c r="J3860" s="334">
        <v>20000</v>
      </c>
    </row>
    <row r="3861" spans="1:10" x14ac:dyDescent="0.2">
      <c r="A3861" s="335">
        <v>51280</v>
      </c>
      <c r="B3861" s="333" t="s">
        <v>807</v>
      </c>
      <c r="C3861" s="286">
        <v>43</v>
      </c>
      <c r="D3861" s="333"/>
      <c r="E3861" s="287">
        <v>42</v>
      </c>
      <c r="F3861" s="288"/>
      <c r="G3861" s="288"/>
      <c r="H3861" s="318">
        <f>H3862+H3866</f>
        <v>60000</v>
      </c>
      <c r="I3861" s="318">
        <f t="shared" ref="I3861:J3861" si="2302">I3862+I3866</f>
        <v>85000</v>
      </c>
      <c r="J3861" s="318">
        <f t="shared" si="2302"/>
        <v>85000</v>
      </c>
    </row>
    <row r="3862" spans="1:10" x14ac:dyDescent="0.2">
      <c r="A3862" s="325">
        <v>51280</v>
      </c>
      <c r="B3862" s="329" t="s">
        <v>807</v>
      </c>
      <c r="C3862" s="330">
        <v>43</v>
      </c>
      <c r="D3862" s="325"/>
      <c r="E3862" s="187">
        <v>422</v>
      </c>
      <c r="F3862" s="231"/>
      <c r="G3862" s="331"/>
      <c r="H3862" s="200">
        <f>H3863+H3864+H3865</f>
        <v>50000</v>
      </c>
      <c r="I3862" s="200">
        <f t="shared" ref="I3862:J3862" si="2303">I3863+I3864+I3865</f>
        <v>70000</v>
      </c>
      <c r="J3862" s="200">
        <f t="shared" si="2303"/>
        <v>70000</v>
      </c>
    </row>
    <row r="3863" spans="1:10" s="152" customFormat="1" x14ac:dyDescent="0.2">
      <c r="A3863" s="216">
        <v>51280</v>
      </c>
      <c r="B3863" s="214" t="s">
        <v>807</v>
      </c>
      <c r="C3863" s="215">
        <v>43</v>
      </c>
      <c r="D3863" s="216" t="s">
        <v>25</v>
      </c>
      <c r="E3863" s="188">
        <v>4221</v>
      </c>
      <c r="F3863" s="229" t="s">
        <v>129</v>
      </c>
      <c r="G3863" s="209"/>
      <c r="H3863" s="334">
        <v>30000</v>
      </c>
      <c r="I3863" s="334">
        <v>40000</v>
      </c>
      <c r="J3863" s="334">
        <v>40000</v>
      </c>
    </row>
    <row r="3864" spans="1:10" ht="15" x14ac:dyDescent="0.2">
      <c r="A3864" s="216">
        <v>51280</v>
      </c>
      <c r="B3864" s="214" t="s">
        <v>807</v>
      </c>
      <c r="C3864" s="215">
        <v>43</v>
      </c>
      <c r="D3864" s="216" t="s">
        <v>25</v>
      </c>
      <c r="E3864" s="188">
        <v>4222</v>
      </c>
      <c r="F3864" s="229" t="s">
        <v>130</v>
      </c>
      <c r="H3864" s="334">
        <v>10000</v>
      </c>
      <c r="I3864" s="334">
        <v>15000</v>
      </c>
      <c r="J3864" s="334">
        <v>15000</v>
      </c>
    </row>
    <row r="3865" spans="1:10" s="152" customFormat="1" x14ac:dyDescent="0.2">
      <c r="A3865" s="216">
        <v>51280</v>
      </c>
      <c r="B3865" s="214" t="s">
        <v>807</v>
      </c>
      <c r="C3865" s="215">
        <v>43</v>
      </c>
      <c r="D3865" s="216" t="s">
        <v>25</v>
      </c>
      <c r="E3865" s="188">
        <v>4223</v>
      </c>
      <c r="F3865" s="229" t="s">
        <v>131</v>
      </c>
      <c r="G3865" s="209"/>
      <c r="H3865" s="334">
        <v>10000</v>
      </c>
      <c r="I3865" s="334">
        <v>15000</v>
      </c>
      <c r="J3865" s="334">
        <v>15000</v>
      </c>
    </row>
    <row r="3866" spans="1:10" x14ac:dyDescent="0.2">
      <c r="A3866" s="325">
        <v>51280</v>
      </c>
      <c r="B3866" s="329" t="s">
        <v>807</v>
      </c>
      <c r="C3866" s="330">
        <v>43</v>
      </c>
      <c r="D3866" s="325"/>
      <c r="E3866" s="187">
        <v>426</v>
      </c>
      <c r="F3866" s="231"/>
      <c r="G3866" s="331"/>
      <c r="H3866" s="200">
        <f>H3867</f>
        <v>10000</v>
      </c>
      <c r="I3866" s="200">
        <f t="shared" ref="I3866:J3866" si="2304">I3867</f>
        <v>15000</v>
      </c>
      <c r="J3866" s="200">
        <f t="shared" si="2304"/>
        <v>15000</v>
      </c>
    </row>
    <row r="3867" spans="1:10" s="152" customFormat="1" x14ac:dyDescent="0.2">
      <c r="A3867" s="216">
        <v>51280</v>
      </c>
      <c r="B3867" s="214" t="s">
        <v>807</v>
      </c>
      <c r="C3867" s="215">
        <v>43</v>
      </c>
      <c r="D3867" s="216" t="s">
        <v>25</v>
      </c>
      <c r="E3867" s="188">
        <v>4262</v>
      </c>
      <c r="F3867" s="229" t="s">
        <v>135</v>
      </c>
      <c r="G3867" s="209"/>
      <c r="H3867" s="334">
        <v>10000</v>
      </c>
      <c r="I3867" s="334">
        <v>15000</v>
      </c>
      <c r="J3867" s="334">
        <v>15000</v>
      </c>
    </row>
    <row r="3868" spans="1:10" x14ac:dyDescent="0.2">
      <c r="A3868" s="335">
        <v>51280</v>
      </c>
      <c r="B3868" s="333" t="s">
        <v>807</v>
      </c>
      <c r="C3868" s="286">
        <v>43</v>
      </c>
      <c r="D3868" s="333"/>
      <c r="E3868" s="287">
        <v>45</v>
      </c>
      <c r="F3868" s="288"/>
      <c r="G3868" s="288"/>
      <c r="H3868" s="318">
        <f>H3869</f>
        <v>1000000</v>
      </c>
      <c r="I3868" s="318">
        <f t="shared" ref="I3868:J3868" si="2305">I3869</f>
        <v>100000</v>
      </c>
      <c r="J3868" s="318">
        <f t="shared" si="2305"/>
        <v>150000</v>
      </c>
    </row>
    <row r="3869" spans="1:10" s="152" customFormat="1" x14ac:dyDescent="0.2">
      <c r="A3869" s="325">
        <v>51280</v>
      </c>
      <c r="B3869" s="329" t="s">
        <v>807</v>
      </c>
      <c r="C3869" s="330">
        <v>43</v>
      </c>
      <c r="D3869" s="325"/>
      <c r="E3869" s="187">
        <v>451</v>
      </c>
      <c r="F3869" s="231"/>
      <c r="G3869" s="331"/>
      <c r="H3869" s="200">
        <f>H3870</f>
        <v>1000000</v>
      </c>
      <c r="I3869" s="200">
        <f t="shared" ref="I3869:J3869" si="2306">I3870</f>
        <v>100000</v>
      </c>
      <c r="J3869" s="200">
        <f t="shared" si="2306"/>
        <v>150000</v>
      </c>
    </row>
    <row r="3870" spans="1:10" ht="15" x14ac:dyDescent="0.2">
      <c r="A3870" s="216">
        <v>51280</v>
      </c>
      <c r="B3870" s="214" t="s">
        <v>807</v>
      </c>
      <c r="C3870" s="215">
        <v>43</v>
      </c>
      <c r="D3870" s="216" t="s">
        <v>25</v>
      </c>
      <c r="E3870" s="188">
        <v>4511</v>
      </c>
      <c r="F3870" s="229" t="s">
        <v>136</v>
      </c>
      <c r="H3870" s="334">
        <v>1000000</v>
      </c>
      <c r="I3870" s="334">
        <v>100000</v>
      </c>
      <c r="J3870" s="334">
        <v>150000</v>
      </c>
    </row>
    <row r="3871" spans="1:10" ht="33.75" x14ac:dyDescent="0.2">
      <c r="A3871" s="391">
        <v>51280</v>
      </c>
      <c r="B3871" s="297" t="s">
        <v>808</v>
      </c>
      <c r="C3871" s="297"/>
      <c r="D3871" s="297"/>
      <c r="E3871" s="298"/>
      <c r="F3871" s="300" t="s">
        <v>773</v>
      </c>
      <c r="G3871" s="301" t="s">
        <v>692</v>
      </c>
      <c r="H3871" s="302">
        <f>H3872+H3875+H3878+H3881</f>
        <v>19750000</v>
      </c>
      <c r="I3871" s="302">
        <f t="shared" ref="I3871:J3871" si="2307">I3872+I3875+I3878+I3881</f>
        <v>32500000</v>
      </c>
      <c r="J3871" s="302">
        <f t="shared" si="2307"/>
        <v>33000000</v>
      </c>
    </row>
    <row r="3872" spans="1:10" s="152" customFormat="1" x14ac:dyDescent="0.2">
      <c r="A3872" s="335">
        <v>51280</v>
      </c>
      <c r="B3872" s="333" t="s">
        <v>808</v>
      </c>
      <c r="C3872" s="286">
        <v>11</v>
      </c>
      <c r="D3872" s="333"/>
      <c r="E3872" s="287">
        <v>32</v>
      </c>
      <c r="F3872" s="288"/>
      <c r="G3872" s="288"/>
      <c r="H3872" s="318">
        <f>H3873</f>
        <v>1500000</v>
      </c>
      <c r="I3872" s="318">
        <f t="shared" ref="I3872:J3873" si="2308">I3873</f>
        <v>2000000</v>
      </c>
      <c r="J3872" s="318">
        <f t="shared" si="2308"/>
        <v>2500000</v>
      </c>
    </row>
    <row r="3873" spans="1:10" x14ac:dyDescent="0.2">
      <c r="A3873" s="325">
        <v>51280</v>
      </c>
      <c r="B3873" s="329" t="s">
        <v>808</v>
      </c>
      <c r="C3873" s="330">
        <v>11</v>
      </c>
      <c r="D3873" s="325"/>
      <c r="E3873" s="187">
        <v>323</v>
      </c>
      <c r="F3873" s="231"/>
      <c r="G3873" s="331"/>
      <c r="H3873" s="200">
        <f>H3874</f>
        <v>1500000</v>
      </c>
      <c r="I3873" s="200">
        <f t="shared" si="2308"/>
        <v>2000000</v>
      </c>
      <c r="J3873" s="200">
        <f t="shared" si="2308"/>
        <v>2500000</v>
      </c>
    </row>
    <row r="3874" spans="1:10" ht="15" x14ac:dyDescent="0.2">
      <c r="A3874" s="216">
        <v>51280</v>
      </c>
      <c r="B3874" s="214" t="s">
        <v>808</v>
      </c>
      <c r="C3874" s="215">
        <v>11</v>
      </c>
      <c r="D3874" s="216" t="s">
        <v>25</v>
      </c>
      <c r="E3874" s="188">
        <v>3232</v>
      </c>
      <c r="F3874" s="229" t="s">
        <v>118</v>
      </c>
      <c r="H3874" s="334">
        <v>1500000</v>
      </c>
      <c r="I3874" s="334">
        <v>2000000</v>
      </c>
      <c r="J3874" s="334">
        <v>2500000</v>
      </c>
    </row>
    <row r="3875" spans="1:10" s="152" customFormat="1" x14ac:dyDescent="0.2">
      <c r="A3875" s="335">
        <v>51280</v>
      </c>
      <c r="B3875" s="333" t="s">
        <v>808</v>
      </c>
      <c r="C3875" s="286">
        <v>11</v>
      </c>
      <c r="D3875" s="333"/>
      <c r="E3875" s="287">
        <v>41</v>
      </c>
      <c r="F3875" s="288"/>
      <c r="G3875" s="288"/>
      <c r="H3875" s="318">
        <f>H3876</f>
        <v>0</v>
      </c>
      <c r="I3875" s="318">
        <f t="shared" ref="I3875:J3876" si="2309">I3876</f>
        <v>20000000</v>
      </c>
      <c r="J3875" s="318">
        <f t="shared" si="2309"/>
        <v>20000000</v>
      </c>
    </row>
    <row r="3876" spans="1:10" x14ac:dyDescent="0.2">
      <c r="A3876" s="325">
        <v>51280</v>
      </c>
      <c r="B3876" s="329" t="s">
        <v>808</v>
      </c>
      <c r="C3876" s="330">
        <v>11</v>
      </c>
      <c r="D3876" s="325"/>
      <c r="E3876" s="187">
        <v>411</v>
      </c>
      <c r="F3876" s="231"/>
      <c r="G3876" s="331"/>
      <c r="H3876" s="200">
        <f>H3877</f>
        <v>0</v>
      </c>
      <c r="I3876" s="200">
        <f t="shared" si="2309"/>
        <v>20000000</v>
      </c>
      <c r="J3876" s="200">
        <f t="shared" si="2309"/>
        <v>20000000</v>
      </c>
    </row>
    <row r="3877" spans="1:10" s="152" customFormat="1" x14ac:dyDescent="0.2">
      <c r="A3877" s="216">
        <v>51280</v>
      </c>
      <c r="B3877" s="214" t="s">
        <v>808</v>
      </c>
      <c r="C3877" s="215">
        <v>11</v>
      </c>
      <c r="D3877" s="216" t="s">
        <v>25</v>
      </c>
      <c r="E3877" s="188">
        <v>4111</v>
      </c>
      <c r="F3877" s="229" t="s">
        <v>401</v>
      </c>
      <c r="G3877" s="209"/>
      <c r="H3877" s="334">
        <v>0</v>
      </c>
      <c r="I3877" s="334">
        <v>20000000</v>
      </c>
      <c r="J3877" s="334">
        <v>20000000</v>
      </c>
    </row>
    <row r="3878" spans="1:10" x14ac:dyDescent="0.2">
      <c r="A3878" s="335">
        <v>51280</v>
      </c>
      <c r="B3878" s="333" t="s">
        <v>808</v>
      </c>
      <c r="C3878" s="286">
        <v>11</v>
      </c>
      <c r="D3878" s="333"/>
      <c r="E3878" s="287">
        <v>42</v>
      </c>
      <c r="F3878" s="288"/>
      <c r="G3878" s="288"/>
      <c r="H3878" s="318">
        <f>H3879</f>
        <v>18000000</v>
      </c>
      <c r="I3878" s="318">
        <f t="shared" ref="I3878:J3879" si="2310">I3879</f>
        <v>10000000</v>
      </c>
      <c r="J3878" s="318">
        <f t="shared" si="2310"/>
        <v>10000000</v>
      </c>
    </row>
    <row r="3879" spans="1:10" x14ac:dyDescent="0.2">
      <c r="A3879" s="325">
        <v>51280</v>
      </c>
      <c r="B3879" s="329" t="s">
        <v>808</v>
      </c>
      <c r="C3879" s="330">
        <v>11</v>
      </c>
      <c r="D3879" s="325"/>
      <c r="E3879" s="187">
        <v>421</v>
      </c>
      <c r="F3879" s="231"/>
      <c r="G3879" s="331"/>
      <c r="H3879" s="200">
        <f>H3880</f>
        <v>18000000</v>
      </c>
      <c r="I3879" s="200">
        <f t="shared" si="2310"/>
        <v>10000000</v>
      </c>
      <c r="J3879" s="200">
        <f t="shared" si="2310"/>
        <v>10000000</v>
      </c>
    </row>
    <row r="3880" spans="1:10" ht="15" x14ac:dyDescent="0.2">
      <c r="A3880" s="216">
        <v>51280</v>
      </c>
      <c r="B3880" s="214" t="s">
        <v>808</v>
      </c>
      <c r="C3880" s="215">
        <v>11</v>
      </c>
      <c r="D3880" s="216" t="s">
        <v>25</v>
      </c>
      <c r="E3880" s="188">
        <v>4214</v>
      </c>
      <c r="F3880" s="229" t="s">
        <v>154</v>
      </c>
      <c r="H3880" s="334">
        <v>18000000</v>
      </c>
      <c r="I3880" s="334">
        <v>10000000</v>
      </c>
      <c r="J3880" s="334">
        <v>10000000</v>
      </c>
    </row>
    <row r="3881" spans="1:10" s="152" customFormat="1" x14ac:dyDescent="0.2">
      <c r="A3881" s="335">
        <v>51280</v>
      </c>
      <c r="B3881" s="333" t="s">
        <v>808</v>
      </c>
      <c r="C3881" s="286">
        <v>11</v>
      </c>
      <c r="D3881" s="333"/>
      <c r="E3881" s="287">
        <v>45</v>
      </c>
      <c r="F3881" s="288"/>
      <c r="G3881" s="288"/>
      <c r="H3881" s="318">
        <f>H3882</f>
        <v>250000</v>
      </c>
      <c r="I3881" s="318">
        <f t="shared" ref="I3881:J3882" si="2311">I3882</f>
        <v>500000</v>
      </c>
      <c r="J3881" s="318">
        <f t="shared" si="2311"/>
        <v>500000</v>
      </c>
    </row>
    <row r="3882" spans="1:10" x14ac:dyDescent="0.2">
      <c r="A3882" s="325">
        <v>51280</v>
      </c>
      <c r="B3882" s="329" t="s">
        <v>808</v>
      </c>
      <c r="C3882" s="330">
        <v>11</v>
      </c>
      <c r="D3882" s="325"/>
      <c r="E3882" s="187">
        <v>451</v>
      </c>
      <c r="F3882" s="231"/>
      <c r="G3882" s="331"/>
      <c r="H3882" s="200">
        <f>H3883</f>
        <v>250000</v>
      </c>
      <c r="I3882" s="200">
        <f t="shared" si="2311"/>
        <v>500000</v>
      </c>
      <c r="J3882" s="200">
        <f t="shared" si="2311"/>
        <v>500000</v>
      </c>
    </row>
    <row r="3883" spans="1:10" ht="15" x14ac:dyDescent="0.2">
      <c r="A3883" s="216">
        <v>51280</v>
      </c>
      <c r="B3883" s="214" t="s">
        <v>808</v>
      </c>
      <c r="C3883" s="215">
        <v>11</v>
      </c>
      <c r="D3883" s="216" t="s">
        <v>25</v>
      </c>
      <c r="E3883" s="188">
        <v>4511</v>
      </c>
      <c r="F3883" s="229" t="s">
        <v>136</v>
      </c>
      <c r="H3883" s="334">
        <v>250000</v>
      </c>
      <c r="I3883" s="334">
        <v>500000</v>
      </c>
      <c r="J3883" s="334">
        <v>500000</v>
      </c>
    </row>
    <row r="3884" spans="1:10" s="152" customFormat="1" ht="63" x14ac:dyDescent="0.2">
      <c r="A3884" s="391">
        <v>51280</v>
      </c>
      <c r="B3884" s="297" t="s">
        <v>809</v>
      </c>
      <c r="C3884" s="297"/>
      <c r="D3884" s="297"/>
      <c r="E3884" s="298"/>
      <c r="F3884" s="300" t="s">
        <v>766</v>
      </c>
      <c r="G3884" s="301" t="s">
        <v>692</v>
      </c>
      <c r="H3884" s="302">
        <f>H3885+H3890+H3902+H3907</f>
        <v>258900</v>
      </c>
      <c r="I3884" s="302">
        <f t="shared" ref="I3884:J3884" si="2312">I3885+I3890+I3902+I3907</f>
        <v>716600</v>
      </c>
      <c r="J3884" s="302">
        <f t="shared" si="2312"/>
        <v>0</v>
      </c>
    </row>
    <row r="3885" spans="1:10" x14ac:dyDescent="0.2">
      <c r="A3885" s="335">
        <v>51280</v>
      </c>
      <c r="B3885" s="333" t="s">
        <v>809</v>
      </c>
      <c r="C3885" s="286">
        <v>12</v>
      </c>
      <c r="D3885" s="333"/>
      <c r="E3885" s="287">
        <v>31</v>
      </c>
      <c r="F3885" s="288"/>
      <c r="G3885" s="288"/>
      <c r="H3885" s="318">
        <f>H3886+H3888</f>
        <v>17000</v>
      </c>
      <c r="I3885" s="318">
        <f t="shared" ref="I3885:J3885" si="2313">I3886+I3888</f>
        <v>9500</v>
      </c>
      <c r="J3885" s="318">
        <f t="shared" si="2313"/>
        <v>0</v>
      </c>
    </row>
    <row r="3886" spans="1:10" s="152" customFormat="1" x14ac:dyDescent="0.2">
      <c r="A3886" s="325">
        <v>51280</v>
      </c>
      <c r="B3886" s="329" t="s">
        <v>809</v>
      </c>
      <c r="C3886" s="330">
        <v>12</v>
      </c>
      <c r="D3886" s="325"/>
      <c r="E3886" s="187">
        <v>311</v>
      </c>
      <c r="F3886" s="231"/>
      <c r="G3886" s="331"/>
      <c r="H3886" s="200">
        <f>H3887</f>
        <v>14000</v>
      </c>
      <c r="I3886" s="200">
        <f t="shared" ref="I3886:J3886" si="2314">I3887</f>
        <v>8000</v>
      </c>
      <c r="J3886" s="200">
        <f t="shared" si="2314"/>
        <v>0</v>
      </c>
    </row>
    <row r="3887" spans="1:10" ht="15" x14ac:dyDescent="0.2">
      <c r="A3887" s="216">
        <v>51280</v>
      </c>
      <c r="B3887" s="214" t="s">
        <v>809</v>
      </c>
      <c r="C3887" s="215">
        <v>12</v>
      </c>
      <c r="D3887" s="216" t="s">
        <v>25</v>
      </c>
      <c r="E3887" s="188">
        <v>3111</v>
      </c>
      <c r="F3887" s="229" t="s">
        <v>19</v>
      </c>
      <c r="H3887" s="334">
        <v>14000</v>
      </c>
      <c r="I3887" s="334">
        <v>8000</v>
      </c>
      <c r="J3887" s="334">
        <v>0</v>
      </c>
    </row>
    <row r="3888" spans="1:10" x14ac:dyDescent="0.2">
      <c r="A3888" s="325">
        <v>51280</v>
      </c>
      <c r="B3888" s="329" t="s">
        <v>809</v>
      </c>
      <c r="C3888" s="330">
        <v>12</v>
      </c>
      <c r="D3888" s="325"/>
      <c r="E3888" s="187">
        <v>313</v>
      </c>
      <c r="F3888" s="231"/>
      <c r="G3888" s="331"/>
      <c r="H3888" s="200">
        <f>H3889</f>
        <v>3000</v>
      </c>
      <c r="I3888" s="200">
        <f t="shared" ref="I3888:J3888" si="2315">I3889</f>
        <v>1500</v>
      </c>
      <c r="J3888" s="200">
        <f t="shared" si="2315"/>
        <v>0</v>
      </c>
    </row>
    <row r="3889" spans="1:10" s="152" customFormat="1" x14ac:dyDescent="0.2">
      <c r="A3889" s="216">
        <v>51280</v>
      </c>
      <c r="B3889" s="214" t="s">
        <v>809</v>
      </c>
      <c r="C3889" s="215">
        <v>12</v>
      </c>
      <c r="D3889" s="216" t="s">
        <v>25</v>
      </c>
      <c r="E3889" s="188">
        <v>3132</v>
      </c>
      <c r="F3889" s="229" t="s">
        <v>280</v>
      </c>
      <c r="G3889" s="209"/>
      <c r="H3889" s="334">
        <v>3000</v>
      </c>
      <c r="I3889" s="334">
        <v>1500</v>
      </c>
      <c r="J3889" s="334">
        <v>0</v>
      </c>
    </row>
    <row r="3890" spans="1:10" x14ac:dyDescent="0.2">
      <c r="A3890" s="335">
        <v>51280</v>
      </c>
      <c r="B3890" s="333" t="s">
        <v>809</v>
      </c>
      <c r="C3890" s="286">
        <v>12</v>
      </c>
      <c r="D3890" s="333"/>
      <c r="E3890" s="287">
        <v>32</v>
      </c>
      <c r="F3890" s="288"/>
      <c r="G3890" s="288"/>
      <c r="H3890" s="318">
        <f>H3891+H3894+H3896+H3900</f>
        <v>24200</v>
      </c>
      <c r="I3890" s="318">
        <f t="shared" ref="I3890:J3890" si="2316">I3891+I3894+I3896+I3900</f>
        <v>100200</v>
      </c>
      <c r="J3890" s="318">
        <f t="shared" si="2316"/>
        <v>0</v>
      </c>
    </row>
    <row r="3891" spans="1:10" x14ac:dyDescent="0.2">
      <c r="A3891" s="325">
        <v>51280</v>
      </c>
      <c r="B3891" s="329" t="s">
        <v>809</v>
      </c>
      <c r="C3891" s="330">
        <v>12</v>
      </c>
      <c r="D3891" s="325"/>
      <c r="E3891" s="187">
        <v>321</v>
      </c>
      <c r="F3891" s="231"/>
      <c r="G3891" s="331"/>
      <c r="H3891" s="200">
        <f>H3892+H3893</f>
        <v>7000</v>
      </c>
      <c r="I3891" s="200">
        <f t="shared" ref="I3891:J3891" si="2317">I3892+I3893</f>
        <v>17000</v>
      </c>
      <c r="J3891" s="200">
        <f t="shared" si="2317"/>
        <v>0</v>
      </c>
    </row>
    <row r="3892" spans="1:10" s="152" customFormat="1" x14ac:dyDescent="0.2">
      <c r="A3892" s="216">
        <v>51280</v>
      </c>
      <c r="B3892" s="214" t="s">
        <v>809</v>
      </c>
      <c r="C3892" s="215">
        <v>12</v>
      </c>
      <c r="D3892" s="216" t="s">
        <v>25</v>
      </c>
      <c r="E3892" s="188">
        <v>3211</v>
      </c>
      <c r="F3892" s="229" t="s">
        <v>110</v>
      </c>
      <c r="G3892" s="209"/>
      <c r="H3892" s="223">
        <v>6000</v>
      </c>
      <c r="I3892" s="334">
        <v>16000</v>
      </c>
      <c r="J3892" s="334">
        <v>0</v>
      </c>
    </row>
    <row r="3893" spans="1:10" ht="30" x14ac:dyDescent="0.2">
      <c r="A3893" s="216">
        <v>51280</v>
      </c>
      <c r="B3893" s="214" t="s">
        <v>809</v>
      </c>
      <c r="C3893" s="215">
        <v>12</v>
      </c>
      <c r="D3893" s="216" t="s">
        <v>25</v>
      </c>
      <c r="E3893" s="188">
        <v>3212</v>
      </c>
      <c r="F3893" s="229" t="s">
        <v>111</v>
      </c>
      <c r="H3893" s="223">
        <v>1000</v>
      </c>
      <c r="I3893" s="334">
        <v>1000</v>
      </c>
      <c r="J3893" s="334">
        <v>0</v>
      </c>
    </row>
    <row r="3894" spans="1:10" s="152" customFormat="1" x14ac:dyDescent="0.2">
      <c r="A3894" s="325">
        <v>51280</v>
      </c>
      <c r="B3894" s="329" t="s">
        <v>809</v>
      </c>
      <c r="C3894" s="330">
        <v>12</v>
      </c>
      <c r="D3894" s="325"/>
      <c r="E3894" s="187">
        <v>322</v>
      </c>
      <c r="F3894" s="231"/>
      <c r="G3894" s="331"/>
      <c r="H3894" s="200">
        <f>H3895</f>
        <v>1000</v>
      </c>
      <c r="I3894" s="200">
        <f t="shared" ref="I3894:J3894" si="2318">I3895</f>
        <v>1000</v>
      </c>
      <c r="J3894" s="200">
        <f t="shared" si="2318"/>
        <v>0</v>
      </c>
    </row>
    <row r="3895" spans="1:10" ht="15" x14ac:dyDescent="0.2">
      <c r="A3895" s="216">
        <v>51280</v>
      </c>
      <c r="B3895" s="214" t="s">
        <v>809</v>
      </c>
      <c r="C3895" s="215">
        <v>12</v>
      </c>
      <c r="D3895" s="216" t="s">
        <v>25</v>
      </c>
      <c r="E3895" s="188">
        <v>3223</v>
      </c>
      <c r="F3895" s="229" t="s">
        <v>115</v>
      </c>
      <c r="H3895" s="334">
        <v>1000</v>
      </c>
      <c r="I3895" s="334">
        <v>1000</v>
      </c>
      <c r="J3895" s="334">
        <v>0</v>
      </c>
    </row>
    <row r="3896" spans="1:10" x14ac:dyDescent="0.2">
      <c r="A3896" s="325">
        <v>51280</v>
      </c>
      <c r="B3896" s="329" t="s">
        <v>809</v>
      </c>
      <c r="C3896" s="330">
        <v>12</v>
      </c>
      <c r="D3896" s="325"/>
      <c r="E3896" s="187">
        <v>323</v>
      </c>
      <c r="F3896" s="231"/>
      <c r="G3896" s="331"/>
      <c r="H3896" s="200">
        <f>H3897+H3898+H3899</f>
        <v>15100</v>
      </c>
      <c r="I3896" s="200">
        <f t="shared" ref="I3896:J3896" si="2319">I3897+I3898+I3899</f>
        <v>81100</v>
      </c>
      <c r="J3896" s="200">
        <f t="shared" si="2319"/>
        <v>0</v>
      </c>
    </row>
    <row r="3897" spans="1:10" ht="15" x14ac:dyDescent="0.2">
      <c r="A3897" s="216">
        <v>51280</v>
      </c>
      <c r="B3897" s="214" t="s">
        <v>809</v>
      </c>
      <c r="C3897" s="215">
        <v>12</v>
      </c>
      <c r="D3897" s="216" t="s">
        <v>25</v>
      </c>
      <c r="E3897" s="188">
        <v>3235</v>
      </c>
      <c r="F3897" s="229" t="s">
        <v>42</v>
      </c>
      <c r="H3897" s="334">
        <v>1100</v>
      </c>
      <c r="I3897" s="334">
        <v>1100</v>
      </c>
      <c r="J3897" s="334">
        <v>0</v>
      </c>
    </row>
    <row r="3898" spans="1:10" s="152" customFormat="1" x14ac:dyDescent="0.2">
      <c r="A3898" s="216">
        <v>51280</v>
      </c>
      <c r="B3898" s="214" t="s">
        <v>809</v>
      </c>
      <c r="C3898" s="215">
        <v>12</v>
      </c>
      <c r="D3898" s="216" t="s">
        <v>25</v>
      </c>
      <c r="E3898" s="188">
        <v>3237</v>
      </c>
      <c r="F3898" s="229" t="s">
        <v>36</v>
      </c>
      <c r="G3898" s="209"/>
      <c r="H3898" s="334">
        <v>11000</v>
      </c>
      <c r="I3898" s="334">
        <v>80000</v>
      </c>
      <c r="J3898" s="334">
        <v>0</v>
      </c>
    </row>
    <row r="3899" spans="1:10" ht="15" x14ac:dyDescent="0.2">
      <c r="A3899" s="216">
        <v>51280</v>
      </c>
      <c r="B3899" s="214" t="s">
        <v>809</v>
      </c>
      <c r="C3899" s="215">
        <v>12</v>
      </c>
      <c r="D3899" s="216" t="s">
        <v>25</v>
      </c>
      <c r="E3899" s="188">
        <v>3239</v>
      </c>
      <c r="F3899" s="229" t="s">
        <v>41</v>
      </c>
      <c r="H3899" s="334">
        <v>3000</v>
      </c>
      <c r="I3899" s="334">
        <v>0</v>
      </c>
      <c r="J3899" s="334">
        <v>0</v>
      </c>
    </row>
    <row r="3900" spans="1:10" s="152" customFormat="1" x14ac:dyDescent="0.2">
      <c r="A3900" s="325">
        <v>51280</v>
      </c>
      <c r="B3900" s="329" t="s">
        <v>809</v>
      </c>
      <c r="C3900" s="330">
        <v>12</v>
      </c>
      <c r="D3900" s="325"/>
      <c r="E3900" s="187">
        <v>329</v>
      </c>
      <c r="F3900" s="231"/>
      <c r="G3900" s="331"/>
      <c r="H3900" s="200">
        <f>H3901</f>
        <v>1100</v>
      </c>
      <c r="I3900" s="200">
        <f t="shared" ref="I3900:J3900" si="2320">I3901</f>
        <v>1100</v>
      </c>
      <c r="J3900" s="200">
        <f t="shared" si="2320"/>
        <v>0</v>
      </c>
    </row>
    <row r="3901" spans="1:10" ht="15" x14ac:dyDescent="0.2">
      <c r="A3901" s="216">
        <v>51280</v>
      </c>
      <c r="B3901" s="214" t="s">
        <v>809</v>
      </c>
      <c r="C3901" s="215">
        <v>12</v>
      </c>
      <c r="D3901" s="216" t="s">
        <v>25</v>
      </c>
      <c r="E3901" s="188">
        <v>3293</v>
      </c>
      <c r="F3901" s="229" t="s">
        <v>124</v>
      </c>
      <c r="H3901" s="334">
        <v>1100</v>
      </c>
      <c r="I3901" s="334">
        <v>1100</v>
      </c>
      <c r="J3901" s="334">
        <v>0</v>
      </c>
    </row>
    <row r="3902" spans="1:10" s="152" customFormat="1" x14ac:dyDescent="0.2">
      <c r="A3902" s="335">
        <v>51280</v>
      </c>
      <c r="B3902" s="333" t="s">
        <v>809</v>
      </c>
      <c r="C3902" s="286">
        <v>559</v>
      </c>
      <c r="D3902" s="333"/>
      <c r="E3902" s="287">
        <v>31</v>
      </c>
      <c r="F3902" s="288"/>
      <c r="G3902" s="288"/>
      <c r="H3902" s="318">
        <f>H3903+H3905</f>
        <v>93000</v>
      </c>
      <c r="I3902" s="318">
        <f t="shared" ref="I3902:J3902" si="2321">I3903+I3905</f>
        <v>50500</v>
      </c>
      <c r="J3902" s="318">
        <f t="shared" si="2321"/>
        <v>0</v>
      </c>
    </row>
    <row r="3903" spans="1:10" x14ac:dyDescent="0.2">
      <c r="A3903" s="325">
        <v>51280</v>
      </c>
      <c r="B3903" s="329" t="s">
        <v>809</v>
      </c>
      <c r="C3903" s="330">
        <v>559</v>
      </c>
      <c r="D3903" s="325"/>
      <c r="E3903" s="187">
        <v>311</v>
      </c>
      <c r="F3903" s="231"/>
      <c r="G3903" s="331"/>
      <c r="H3903" s="200">
        <f>H3904</f>
        <v>80000</v>
      </c>
      <c r="I3903" s="200">
        <f t="shared" ref="I3903" si="2322">I3904</f>
        <v>43000</v>
      </c>
      <c r="J3903" s="200">
        <f t="shared" ref="J3903" si="2323">J3904</f>
        <v>0</v>
      </c>
    </row>
    <row r="3904" spans="1:10" s="152" customFormat="1" x14ac:dyDescent="0.2">
      <c r="A3904" s="216">
        <v>51280</v>
      </c>
      <c r="B3904" s="214" t="s">
        <v>809</v>
      </c>
      <c r="C3904" s="215">
        <v>559</v>
      </c>
      <c r="D3904" s="216" t="s">
        <v>25</v>
      </c>
      <c r="E3904" s="188">
        <v>3111</v>
      </c>
      <c r="F3904" s="229" t="s">
        <v>19</v>
      </c>
      <c r="G3904" s="209"/>
      <c r="H3904" s="334">
        <v>80000</v>
      </c>
      <c r="I3904" s="334">
        <v>43000</v>
      </c>
      <c r="J3904" s="334">
        <v>0</v>
      </c>
    </row>
    <row r="3905" spans="1:10" x14ac:dyDescent="0.2">
      <c r="A3905" s="325">
        <v>51280</v>
      </c>
      <c r="B3905" s="329" t="s">
        <v>809</v>
      </c>
      <c r="C3905" s="330">
        <v>559</v>
      </c>
      <c r="D3905" s="325"/>
      <c r="E3905" s="187">
        <v>313</v>
      </c>
      <c r="F3905" s="231"/>
      <c r="G3905" s="331"/>
      <c r="H3905" s="200">
        <f>H3906</f>
        <v>13000</v>
      </c>
      <c r="I3905" s="200">
        <f t="shared" ref="I3905" si="2324">I3906</f>
        <v>7500</v>
      </c>
      <c r="J3905" s="200">
        <f t="shared" ref="J3905" si="2325">J3906</f>
        <v>0</v>
      </c>
    </row>
    <row r="3906" spans="1:10" ht="15" x14ac:dyDescent="0.2">
      <c r="A3906" s="216">
        <v>51280</v>
      </c>
      <c r="B3906" s="214" t="s">
        <v>809</v>
      </c>
      <c r="C3906" s="215">
        <v>559</v>
      </c>
      <c r="D3906" s="216" t="s">
        <v>25</v>
      </c>
      <c r="E3906" s="188">
        <v>3132</v>
      </c>
      <c r="F3906" s="229" t="s">
        <v>280</v>
      </c>
      <c r="H3906" s="334">
        <v>13000</v>
      </c>
      <c r="I3906" s="334">
        <v>7500</v>
      </c>
      <c r="J3906" s="334">
        <v>0</v>
      </c>
    </row>
    <row r="3907" spans="1:10" s="152" customFormat="1" x14ac:dyDescent="0.2">
      <c r="A3907" s="335">
        <v>51280</v>
      </c>
      <c r="B3907" s="333" t="s">
        <v>809</v>
      </c>
      <c r="C3907" s="286">
        <v>559</v>
      </c>
      <c r="D3907" s="333"/>
      <c r="E3907" s="287">
        <v>32</v>
      </c>
      <c r="F3907" s="288"/>
      <c r="G3907" s="288"/>
      <c r="H3907" s="318">
        <f>H3908+H3911+H3913+H3917</f>
        <v>124700</v>
      </c>
      <c r="I3907" s="318">
        <f t="shared" ref="I3907:J3907" si="2326">I3908+I3911+I3913+I3917</f>
        <v>556400</v>
      </c>
      <c r="J3907" s="318">
        <f t="shared" si="2326"/>
        <v>0</v>
      </c>
    </row>
    <row r="3908" spans="1:10" x14ac:dyDescent="0.2">
      <c r="A3908" s="325">
        <v>51280</v>
      </c>
      <c r="B3908" s="329" t="s">
        <v>809</v>
      </c>
      <c r="C3908" s="330">
        <v>559</v>
      </c>
      <c r="D3908" s="325"/>
      <c r="E3908" s="187">
        <v>321</v>
      </c>
      <c r="F3908" s="231"/>
      <c r="G3908" s="331"/>
      <c r="H3908" s="200">
        <f>H3909+H3910</f>
        <v>35100</v>
      </c>
      <c r="I3908" s="200">
        <f t="shared" ref="I3908:J3908" si="2327">I3909+I3910</f>
        <v>93000</v>
      </c>
      <c r="J3908" s="200">
        <f t="shared" si="2327"/>
        <v>0</v>
      </c>
    </row>
    <row r="3909" spans="1:10" s="152" customFormat="1" x14ac:dyDescent="0.2">
      <c r="A3909" s="216">
        <v>51280</v>
      </c>
      <c r="B3909" s="214" t="s">
        <v>809</v>
      </c>
      <c r="C3909" s="215">
        <v>559</v>
      </c>
      <c r="D3909" s="216" t="s">
        <v>25</v>
      </c>
      <c r="E3909" s="188">
        <v>3211</v>
      </c>
      <c r="F3909" s="229" t="s">
        <v>110</v>
      </c>
      <c r="G3909" s="209"/>
      <c r="H3909" s="223">
        <v>32000</v>
      </c>
      <c r="I3909" s="334">
        <v>91000</v>
      </c>
      <c r="J3909" s="334">
        <v>0</v>
      </c>
    </row>
    <row r="3910" spans="1:10" ht="30" x14ac:dyDescent="0.2">
      <c r="A3910" s="216">
        <v>51280</v>
      </c>
      <c r="B3910" s="214" t="s">
        <v>809</v>
      </c>
      <c r="C3910" s="215">
        <v>559</v>
      </c>
      <c r="D3910" s="216" t="s">
        <v>25</v>
      </c>
      <c r="E3910" s="188">
        <v>3212</v>
      </c>
      <c r="F3910" s="229" t="s">
        <v>111</v>
      </c>
      <c r="H3910" s="223">
        <v>3100</v>
      </c>
      <c r="I3910" s="334">
        <v>2000</v>
      </c>
      <c r="J3910" s="334">
        <v>0</v>
      </c>
    </row>
    <row r="3911" spans="1:10" x14ac:dyDescent="0.2">
      <c r="A3911" s="325">
        <v>51280</v>
      </c>
      <c r="B3911" s="329" t="s">
        <v>809</v>
      </c>
      <c r="C3911" s="330">
        <v>559</v>
      </c>
      <c r="D3911" s="325"/>
      <c r="E3911" s="187">
        <v>322</v>
      </c>
      <c r="F3911" s="231"/>
      <c r="G3911" s="331"/>
      <c r="H3911" s="200">
        <f>H3912</f>
        <v>2600</v>
      </c>
      <c r="I3911" s="200">
        <f t="shared" ref="I3911" si="2328">I3912</f>
        <v>3400</v>
      </c>
      <c r="J3911" s="200">
        <f t="shared" ref="J3911" si="2329">J3912</f>
        <v>0</v>
      </c>
    </row>
    <row r="3912" spans="1:10" ht="15" x14ac:dyDescent="0.2">
      <c r="A3912" s="216">
        <v>51280</v>
      </c>
      <c r="B3912" s="214" t="s">
        <v>809</v>
      </c>
      <c r="C3912" s="215">
        <v>559</v>
      </c>
      <c r="D3912" s="216" t="s">
        <v>25</v>
      </c>
      <c r="E3912" s="188">
        <v>3223</v>
      </c>
      <c r="F3912" s="229" t="s">
        <v>115</v>
      </c>
      <c r="H3912" s="334">
        <v>2600</v>
      </c>
      <c r="I3912" s="334">
        <v>3400</v>
      </c>
      <c r="J3912" s="334">
        <v>0</v>
      </c>
    </row>
    <row r="3913" spans="1:10" s="152" customFormat="1" x14ac:dyDescent="0.2">
      <c r="A3913" s="325">
        <v>51280</v>
      </c>
      <c r="B3913" s="329" t="s">
        <v>809</v>
      </c>
      <c r="C3913" s="330">
        <v>559</v>
      </c>
      <c r="D3913" s="325"/>
      <c r="E3913" s="187">
        <v>323</v>
      </c>
      <c r="F3913" s="231"/>
      <c r="G3913" s="331"/>
      <c r="H3913" s="200">
        <f>H3914+H3915+H3916</f>
        <v>81000</v>
      </c>
      <c r="I3913" s="200">
        <f t="shared" ref="I3913:J3913" si="2330">I3914+I3915+I3916</f>
        <v>454000</v>
      </c>
      <c r="J3913" s="200">
        <f t="shared" si="2330"/>
        <v>0</v>
      </c>
    </row>
    <row r="3914" spans="1:10" ht="15" x14ac:dyDescent="0.2">
      <c r="A3914" s="216">
        <v>51280</v>
      </c>
      <c r="B3914" s="214" t="s">
        <v>809</v>
      </c>
      <c r="C3914" s="215">
        <v>559</v>
      </c>
      <c r="D3914" s="216" t="s">
        <v>25</v>
      </c>
      <c r="E3914" s="188">
        <v>3235</v>
      </c>
      <c r="F3914" s="229" t="s">
        <v>42</v>
      </c>
      <c r="H3914" s="334">
        <v>6000</v>
      </c>
      <c r="I3914" s="334">
        <v>6000</v>
      </c>
      <c r="J3914" s="334">
        <v>0</v>
      </c>
    </row>
    <row r="3915" spans="1:10" ht="15" x14ac:dyDescent="0.2">
      <c r="A3915" s="216">
        <v>51280</v>
      </c>
      <c r="B3915" s="214" t="s">
        <v>809</v>
      </c>
      <c r="C3915" s="215">
        <v>559</v>
      </c>
      <c r="D3915" s="216" t="s">
        <v>25</v>
      </c>
      <c r="E3915" s="188">
        <v>3237</v>
      </c>
      <c r="F3915" s="229" t="s">
        <v>36</v>
      </c>
      <c r="H3915" s="334">
        <v>60000</v>
      </c>
      <c r="I3915" s="334">
        <v>448000</v>
      </c>
      <c r="J3915" s="334">
        <v>0</v>
      </c>
    </row>
    <row r="3916" spans="1:10" s="152" customFormat="1" x14ac:dyDescent="0.2">
      <c r="A3916" s="216">
        <v>51280</v>
      </c>
      <c r="B3916" s="214" t="s">
        <v>809</v>
      </c>
      <c r="C3916" s="215">
        <v>559</v>
      </c>
      <c r="D3916" s="216" t="s">
        <v>25</v>
      </c>
      <c r="E3916" s="188">
        <v>3239</v>
      </c>
      <c r="F3916" s="229" t="s">
        <v>41</v>
      </c>
      <c r="G3916" s="209"/>
      <c r="H3916" s="334">
        <v>15000</v>
      </c>
      <c r="I3916" s="334">
        <v>0</v>
      </c>
      <c r="J3916" s="334">
        <v>0</v>
      </c>
    </row>
    <row r="3917" spans="1:10" x14ac:dyDescent="0.2">
      <c r="A3917" s="325">
        <v>51280</v>
      </c>
      <c r="B3917" s="329" t="s">
        <v>809</v>
      </c>
      <c r="C3917" s="330">
        <v>559</v>
      </c>
      <c r="D3917" s="325"/>
      <c r="E3917" s="187">
        <v>329</v>
      </c>
      <c r="F3917" s="231"/>
      <c r="G3917" s="331"/>
      <c r="H3917" s="200">
        <f>H3918</f>
        <v>6000</v>
      </c>
      <c r="I3917" s="200">
        <f t="shared" ref="I3917" si="2331">I3918</f>
        <v>6000</v>
      </c>
      <c r="J3917" s="200">
        <f t="shared" ref="J3917" si="2332">J3918</f>
        <v>0</v>
      </c>
    </row>
    <row r="3918" spans="1:10" ht="15" x14ac:dyDescent="0.2">
      <c r="A3918" s="216">
        <v>51280</v>
      </c>
      <c r="B3918" s="214" t="s">
        <v>809</v>
      </c>
      <c r="C3918" s="215">
        <v>559</v>
      </c>
      <c r="D3918" s="216" t="s">
        <v>25</v>
      </c>
      <c r="E3918" s="188">
        <v>3293</v>
      </c>
      <c r="F3918" s="229" t="s">
        <v>124</v>
      </c>
      <c r="H3918" s="334">
        <v>6000</v>
      </c>
      <c r="I3918" s="334">
        <v>6000</v>
      </c>
      <c r="J3918" s="334">
        <v>0</v>
      </c>
    </row>
    <row r="3919" spans="1:10" s="152" customFormat="1" ht="47.25" x14ac:dyDescent="0.2">
      <c r="A3919" s="391">
        <v>51280</v>
      </c>
      <c r="B3919" s="297" t="s">
        <v>811</v>
      </c>
      <c r="C3919" s="297"/>
      <c r="D3919" s="297"/>
      <c r="E3919" s="298"/>
      <c r="F3919" s="300" t="s">
        <v>810</v>
      </c>
      <c r="G3919" s="301" t="s">
        <v>692</v>
      </c>
      <c r="H3919" s="302">
        <f>H3920+H3925+H3934+H3937+H3942+H3951+H3954+H3959+H3968</f>
        <v>590000</v>
      </c>
      <c r="I3919" s="302">
        <f t="shared" ref="I3919:J3919" si="2333">I3920+I3925+I3934+I3937+I3942+I3951+I3954+I3959+I3968</f>
        <v>577000</v>
      </c>
      <c r="J3919" s="302">
        <f t="shared" si="2333"/>
        <v>651000</v>
      </c>
    </row>
    <row r="3920" spans="1:10" x14ac:dyDescent="0.2">
      <c r="A3920" s="335">
        <v>51280</v>
      </c>
      <c r="B3920" s="333" t="s">
        <v>811</v>
      </c>
      <c r="C3920" s="286">
        <v>12</v>
      </c>
      <c r="D3920" s="333"/>
      <c r="E3920" s="287">
        <v>31</v>
      </c>
      <c r="F3920" s="288"/>
      <c r="G3920" s="288"/>
      <c r="H3920" s="318">
        <f>H3921+H3923</f>
        <v>12000</v>
      </c>
      <c r="I3920" s="318">
        <f t="shared" ref="I3920:J3920" si="2334">I3921+I3923</f>
        <v>12000</v>
      </c>
      <c r="J3920" s="318">
        <f t="shared" si="2334"/>
        <v>2300</v>
      </c>
    </row>
    <row r="3921" spans="1:10" s="152" customFormat="1" x14ac:dyDescent="0.2">
      <c r="A3921" s="325">
        <v>51280</v>
      </c>
      <c r="B3921" s="329" t="s">
        <v>811</v>
      </c>
      <c r="C3921" s="330">
        <v>12</v>
      </c>
      <c r="D3921" s="325"/>
      <c r="E3921" s="187">
        <v>311</v>
      </c>
      <c r="F3921" s="231"/>
      <c r="G3921" s="331"/>
      <c r="H3921" s="200">
        <f>H3922</f>
        <v>10000</v>
      </c>
      <c r="I3921" s="200">
        <f t="shared" ref="I3921:J3921" si="2335">I3922</f>
        <v>10000</v>
      </c>
      <c r="J3921" s="200">
        <f t="shared" si="2335"/>
        <v>2000</v>
      </c>
    </row>
    <row r="3922" spans="1:10" ht="15" x14ac:dyDescent="0.2">
      <c r="A3922" s="216">
        <v>51280</v>
      </c>
      <c r="B3922" s="214" t="s">
        <v>811</v>
      </c>
      <c r="C3922" s="215">
        <v>12</v>
      </c>
      <c r="D3922" s="216" t="s">
        <v>25</v>
      </c>
      <c r="E3922" s="188">
        <v>3111</v>
      </c>
      <c r="F3922" s="229" t="s">
        <v>19</v>
      </c>
      <c r="H3922" s="334">
        <v>10000</v>
      </c>
      <c r="I3922" s="334">
        <v>10000</v>
      </c>
      <c r="J3922" s="334">
        <v>2000</v>
      </c>
    </row>
    <row r="3923" spans="1:10" x14ac:dyDescent="0.2">
      <c r="A3923" s="325">
        <v>51280</v>
      </c>
      <c r="B3923" s="329" t="s">
        <v>811</v>
      </c>
      <c r="C3923" s="330">
        <v>12</v>
      </c>
      <c r="D3923" s="325"/>
      <c r="E3923" s="187">
        <v>313</v>
      </c>
      <c r="F3923" s="231"/>
      <c r="G3923" s="331"/>
      <c r="H3923" s="200">
        <f>H3924</f>
        <v>2000</v>
      </c>
      <c r="I3923" s="200">
        <f t="shared" ref="I3923:J3923" si="2336">I3924</f>
        <v>2000</v>
      </c>
      <c r="J3923" s="200">
        <f t="shared" si="2336"/>
        <v>300</v>
      </c>
    </row>
    <row r="3924" spans="1:10" s="152" customFormat="1" x14ac:dyDescent="0.2">
      <c r="A3924" s="216">
        <v>51280</v>
      </c>
      <c r="B3924" s="214" t="s">
        <v>811</v>
      </c>
      <c r="C3924" s="215">
        <v>12</v>
      </c>
      <c r="D3924" s="216" t="s">
        <v>25</v>
      </c>
      <c r="E3924" s="188">
        <v>3132</v>
      </c>
      <c r="F3924" s="229" t="s">
        <v>280</v>
      </c>
      <c r="G3924" s="209"/>
      <c r="H3924" s="334">
        <v>2000</v>
      </c>
      <c r="I3924" s="334">
        <v>2000</v>
      </c>
      <c r="J3924" s="334">
        <v>300</v>
      </c>
    </row>
    <row r="3925" spans="1:10" x14ac:dyDescent="0.2">
      <c r="A3925" s="335">
        <v>51280</v>
      </c>
      <c r="B3925" s="333" t="s">
        <v>811</v>
      </c>
      <c r="C3925" s="286">
        <v>12</v>
      </c>
      <c r="D3925" s="333"/>
      <c r="E3925" s="287">
        <v>32</v>
      </c>
      <c r="F3925" s="288"/>
      <c r="G3925" s="288"/>
      <c r="H3925" s="318">
        <f>H3926+H3928+H3932</f>
        <v>18000</v>
      </c>
      <c r="I3925" s="318">
        <f t="shared" ref="I3925:J3925" si="2337">I3926+I3928+I3932</f>
        <v>18000</v>
      </c>
      <c r="J3925" s="318">
        <f t="shared" si="2337"/>
        <v>4700</v>
      </c>
    </row>
    <row r="3926" spans="1:10" s="152" customFormat="1" x14ac:dyDescent="0.2">
      <c r="A3926" s="325">
        <v>51280</v>
      </c>
      <c r="B3926" s="329" t="s">
        <v>811</v>
      </c>
      <c r="C3926" s="330">
        <v>12</v>
      </c>
      <c r="D3926" s="325"/>
      <c r="E3926" s="187">
        <v>321</v>
      </c>
      <c r="F3926" s="231"/>
      <c r="G3926" s="331"/>
      <c r="H3926" s="200">
        <f>H3927</f>
        <v>7500</v>
      </c>
      <c r="I3926" s="200">
        <f t="shared" ref="I3926:J3926" si="2338">I3927</f>
        <v>7500</v>
      </c>
      <c r="J3926" s="200">
        <f t="shared" si="2338"/>
        <v>2300</v>
      </c>
    </row>
    <row r="3927" spans="1:10" ht="15" x14ac:dyDescent="0.2">
      <c r="A3927" s="216">
        <v>51280</v>
      </c>
      <c r="B3927" s="214" t="s">
        <v>811</v>
      </c>
      <c r="C3927" s="215">
        <v>12</v>
      </c>
      <c r="D3927" s="216" t="s">
        <v>25</v>
      </c>
      <c r="E3927" s="188">
        <v>3211</v>
      </c>
      <c r="F3927" s="229" t="s">
        <v>110</v>
      </c>
      <c r="H3927" s="334">
        <v>7500</v>
      </c>
      <c r="I3927" s="334">
        <v>7500</v>
      </c>
      <c r="J3927" s="334">
        <v>2300</v>
      </c>
    </row>
    <row r="3928" spans="1:10" x14ac:dyDescent="0.2">
      <c r="A3928" s="325">
        <v>51280</v>
      </c>
      <c r="B3928" s="329" t="s">
        <v>811</v>
      </c>
      <c r="C3928" s="330">
        <v>12</v>
      </c>
      <c r="D3928" s="325"/>
      <c r="E3928" s="187">
        <v>323</v>
      </c>
      <c r="F3928" s="231"/>
      <c r="G3928" s="331"/>
      <c r="H3928" s="200">
        <f>H3929+H3930+H3931</f>
        <v>7000</v>
      </c>
      <c r="I3928" s="200">
        <f t="shared" ref="I3928:J3928" si="2339">I3929+I3930+I3931</f>
        <v>7000</v>
      </c>
      <c r="J3928" s="200">
        <f t="shared" si="2339"/>
        <v>1200</v>
      </c>
    </row>
    <row r="3929" spans="1:10" ht="15" x14ac:dyDescent="0.2">
      <c r="A3929" s="216">
        <v>51280</v>
      </c>
      <c r="B3929" s="214" t="s">
        <v>811</v>
      </c>
      <c r="C3929" s="215">
        <v>12</v>
      </c>
      <c r="D3929" s="216" t="s">
        <v>25</v>
      </c>
      <c r="E3929" s="188">
        <v>3233</v>
      </c>
      <c r="F3929" s="229" t="s">
        <v>119</v>
      </c>
      <c r="H3929" s="334">
        <v>2000</v>
      </c>
      <c r="I3929" s="334">
        <v>2000</v>
      </c>
      <c r="J3929" s="334">
        <v>1200</v>
      </c>
    </row>
    <row r="3930" spans="1:10" s="152" customFormat="1" x14ac:dyDescent="0.2">
      <c r="A3930" s="216">
        <v>51280</v>
      </c>
      <c r="B3930" s="214" t="s">
        <v>811</v>
      </c>
      <c r="C3930" s="215">
        <v>12</v>
      </c>
      <c r="D3930" s="216" t="s">
        <v>25</v>
      </c>
      <c r="E3930" s="188">
        <v>3235</v>
      </c>
      <c r="F3930" s="229" t="s">
        <v>42</v>
      </c>
      <c r="G3930" s="209"/>
      <c r="H3930" s="334">
        <v>2000</v>
      </c>
      <c r="I3930" s="334">
        <v>2000</v>
      </c>
      <c r="J3930" s="334">
        <v>0</v>
      </c>
    </row>
    <row r="3931" spans="1:10" ht="15" x14ac:dyDescent="0.2">
      <c r="A3931" s="216">
        <v>51280</v>
      </c>
      <c r="B3931" s="214" t="s">
        <v>811</v>
      </c>
      <c r="C3931" s="215">
        <v>12</v>
      </c>
      <c r="D3931" s="216" t="s">
        <v>25</v>
      </c>
      <c r="E3931" s="188">
        <v>3237</v>
      </c>
      <c r="F3931" s="229" t="s">
        <v>36</v>
      </c>
      <c r="H3931" s="334">
        <v>3000</v>
      </c>
      <c r="I3931" s="334">
        <v>3000</v>
      </c>
      <c r="J3931" s="334">
        <v>0</v>
      </c>
    </row>
    <row r="3932" spans="1:10" x14ac:dyDescent="0.2">
      <c r="A3932" s="325">
        <v>51280</v>
      </c>
      <c r="B3932" s="329" t="s">
        <v>811</v>
      </c>
      <c r="C3932" s="330">
        <v>12</v>
      </c>
      <c r="D3932" s="325"/>
      <c r="E3932" s="187">
        <v>329</v>
      </c>
      <c r="F3932" s="231"/>
      <c r="G3932" s="331"/>
      <c r="H3932" s="200">
        <f>H3933</f>
        <v>3500</v>
      </c>
      <c r="I3932" s="200">
        <f t="shared" ref="I3932:J3932" si="2340">I3933</f>
        <v>3500</v>
      </c>
      <c r="J3932" s="200">
        <f t="shared" si="2340"/>
        <v>1200</v>
      </c>
    </row>
    <row r="3933" spans="1:10" s="152" customFormat="1" x14ac:dyDescent="0.2">
      <c r="A3933" s="216">
        <v>51280</v>
      </c>
      <c r="B3933" s="214" t="s">
        <v>811</v>
      </c>
      <c r="C3933" s="215">
        <v>12</v>
      </c>
      <c r="D3933" s="216" t="s">
        <v>25</v>
      </c>
      <c r="E3933" s="188">
        <v>3293</v>
      </c>
      <c r="F3933" s="229" t="s">
        <v>124</v>
      </c>
      <c r="G3933" s="209"/>
      <c r="H3933" s="334">
        <v>3500</v>
      </c>
      <c r="I3933" s="334">
        <v>3500</v>
      </c>
      <c r="J3933" s="334">
        <v>1200</v>
      </c>
    </row>
    <row r="3934" spans="1:10" x14ac:dyDescent="0.2">
      <c r="A3934" s="335">
        <v>51280</v>
      </c>
      <c r="B3934" s="333" t="s">
        <v>811</v>
      </c>
      <c r="C3934" s="286">
        <v>12</v>
      </c>
      <c r="D3934" s="333"/>
      <c r="E3934" s="287">
        <v>41</v>
      </c>
      <c r="F3934" s="288"/>
      <c r="G3934" s="288"/>
      <c r="H3934" s="318">
        <f>H3935</f>
        <v>60000</v>
      </c>
      <c r="I3934" s="318">
        <f t="shared" ref="I3934:J3935" si="2341">I3935</f>
        <v>57000</v>
      </c>
      <c r="J3934" s="318">
        <f t="shared" si="2341"/>
        <v>85000</v>
      </c>
    </row>
    <row r="3935" spans="1:10" x14ac:dyDescent="0.2">
      <c r="A3935" s="325">
        <v>51280</v>
      </c>
      <c r="B3935" s="329" t="s">
        <v>811</v>
      </c>
      <c r="C3935" s="330">
        <v>12</v>
      </c>
      <c r="D3935" s="325"/>
      <c r="E3935" s="187">
        <v>412</v>
      </c>
      <c r="F3935" s="231"/>
      <c r="G3935" s="331"/>
      <c r="H3935" s="200">
        <f>H3936</f>
        <v>60000</v>
      </c>
      <c r="I3935" s="200">
        <f t="shared" si="2341"/>
        <v>57000</v>
      </c>
      <c r="J3935" s="200">
        <f t="shared" si="2341"/>
        <v>85000</v>
      </c>
    </row>
    <row r="3936" spans="1:10" s="152" customFormat="1" x14ac:dyDescent="0.2">
      <c r="A3936" s="216">
        <v>51280</v>
      </c>
      <c r="B3936" s="214" t="s">
        <v>811</v>
      </c>
      <c r="C3936" s="215">
        <v>12</v>
      </c>
      <c r="D3936" s="216" t="s">
        <v>25</v>
      </c>
      <c r="E3936" s="188">
        <v>4126</v>
      </c>
      <c r="F3936" s="229" t="s">
        <v>4</v>
      </c>
      <c r="G3936" s="209"/>
      <c r="H3936" s="334">
        <v>60000</v>
      </c>
      <c r="I3936" s="334">
        <v>57000</v>
      </c>
      <c r="J3936" s="334">
        <v>85000</v>
      </c>
    </row>
    <row r="3937" spans="1:10" x14ac:dyDescent="0.2">
      <c r="A3937" s="335">
        <v>51280</v>
      </c>
      <c r="B3937" s="333" t="s">
        <v>811</v>
      </c>
      <c r="C3937" s="286">
        <v>51</v>
      </c>
      <c r="D3937" s="333"/>
      <c r="E3937" s="287">
        <v>31</v>
      </c>
      <c r="F3937" s="288"/>
      <c r="G3937" s="288"/>
      <c r="H3937" s="318">
        <f>H3938+H3940</f>
        <v>15000</v>
      </c>
      <c r="I3937" s="318">
        <f t="shared" ref="I3937:J3937" si="2342">I3938+I3940</f>
        <v>15000</v>
      </c>
      <c r="J3937" s="318">
        <f t="shared" si="2342"/>
        <v>5500</v>
      </c>
    </row>
    <row r="3938" spans="1:10" s="152" customFormat="1" x14ac:dyDescent="0.2">
      <c r="A3938" s="325">
        <v>51280</v>
      </c>
      <c r="B3938" s="329" t="s">
        <v>811</v>
      </c>
      <c r="C3938" s="330">
        <v>51</v>
      </c>
      <c r="D3938" s="325"/>
      <c r="E3938" s="187">
        <v>311</v>
      </c>
      <c r="F3938" s="231"/>
      <c r="G3938" s="331"/>
      <c r="H3938" s="200">
        <f>H3939</f>
        <v>12500</v>
      </c>
      <c r="I3938" s="200">
        <f t="shared" ref="I3938" si="2343">I3939</f>
        <v>12500</v>
      </c>
      <c r="J3938" s="200">
        <f t="shared" ref="J3938" si="2344">J3939</f>
        <v>4500</v>
      </c>
    </row>
    <row r="3939" spans="1:10" ht="15" x14ac:dyDescent="0.2">
      <c r="A3939" s="216">
        <v>51280</v>
      </c>
      <c r="B3939" s="214" t="s">
        <v>811</v>
      </c>
      <c r="C3939" s="215">
        <v>51</v>
      </c>
      <c r="D3939" s="216" t="s">
        <v>25</v>
      </c>
      <c r="E3939" s="188">
        <v>3111</v>
      </c>
      <c r="F3939" s="229" t="s">
        <v>19</v>
      </c>
      <c r="H3939" s="334">
        <v>12500</v>
      </c>
      <c r="I3939" s="334">
        <v>12500</v>
      </c>
      <c r="J3939" s="334">
        <v>4500</v>
      </c>
    </row>
    <row r="3940" spans="1:10" x14ac:dyDescent="0.2">
      <c r="A3940" s="325">
        <v>51280</v>
      </c>
      <c r="B3940" s="329" t="s">
        <v>811</v>
      </c>
      <c r="C3940" s="330">
        <v>51</v>
      </c>
      <c r="D3940" s="325"/>
      <c r="E3940" s="187">
        <v>313</v>
      </c>
      <c r="F3940" s="231"/>
      <c r="G3940" s="331"/>
      <c r="H3940" s="200">
        <f>H3941</f>
        <v>2500</v>
      </c>
      <c r="I3940" s="200">
        <f t="shared" ref="I3940" si="2345">I3941</f>
        <v>2500</v>
      </c>
      <c r="J3940" s="200">
        <f t="shared" ref="J3940" si="2346">J3941</f>
        <v>1000</v>
      </c>
    </row>
    <row r="3941" spans="1:10" s="152" customFormat="1" x14ac:dyDescent="0.2">
      <c r="A3941" s="216">
        <v>51280</v>
      </c>
      <c r="B3941" s="214" t="s">
        <v>811</v>
      </c>
      <c r="C3941" s="215">
        <v>51</v>
      </c>
      <c r="D3941" s="216" t="s">
        <v>25</v>
      </c>
      <c r="E3941" s="188">
        <v>3132</v>
      </c>
      <c r="F3941" s="229" t="s">
        <v>280</v>
      </c>
      <c r="G3941" s="209"/>
      <c r="H3941" s="334">
        <v>2500</v>
      </c>
      <c r="I3941" s="334">
        <v>2500</v>
      </c>
      <c r="J3941" s="334">
        <v>1000</v>
      </c>
    </row>
    <row r="3942" spans="1:10" x14ac:dyDescent="0.2">
      <c r="A3942" s="335">
        <v>51280</v>
      </c>
      <c r="B3942" s="333" t="s">
        <v>811</v>
      </c>
      <c r="C3942" s="286">
        <v>51</v>
      </c>
      <c r="D3942" s="333"/>
      <c r="E3942" s="287">
        <v>32</v>
      </c>
      <c r="F3942" s="288"/>
      <c r="G3942" s="288"/>
      <c r="H3942" s="318">
        <f>H3943+H3945+H3949</f>
        <v>25000</v>
      </c>
      <c r="I3942" s="318">
        <f t="shared" ref="I3942:J3942" si="2347">I3943+I3945+I3949</f>
        <v>25000</v>
      </c>
      <c r="J3942" s="318">
        <f t="shared" si="2347"/>
        <v>9500</v>
      </c>
    </row>
    <row r="3943" spans="1:10" s="152" customFormat="1" x14ac:dyDescent="0.2">
      <c r="A3943" s="325">
        <v>51280</v>
      </c>
      <c r="B3943" s="329" t="s">
        <v>811</v>
      </c>
      <c r="C3943" s="330">
        <v>51</v>
      </c>
      <c r="D3943" s="325"/>
      <c r="E3943" s="187">
        <v>321</v>
      </c>
      <c r="F3943" s="231"/>
      <c r="G3943" s="331"/>
      <c r="H3943" s="200">
        <f>H3944</f>
        <v>10000</v>
      </c>
      <c r="I3943" s="200">
        <f t="shared" ref="I3943" si="2348">I3944</f>
        <v>10000</v>
      </c>
      <c r="J3943" s="200">
        <f t="shared" ref="J3943" si="2349">J3944</f>
        <v>3500</v>
      </c>
    </row>
    <row r="3944" spans="1:10" ht="15" x14ac:dyDescent="0.2">
      <c r="A3944" s="216">
        <v>51280</v>
      </c>
      <c r="B3944" s="214" t="s">
        <v>811</v>
      </c>
      <c r="C3944" s="215">
        <v>51</v>
      </c>
      <c r="D3944" s="216" t="s">
        <v>25</v>
      </c>
      <c r="E3944" s="188">
        <v>3211</v>
      </c>
      <c r="F3944" s="229" t="s">
        <v>110</v>
      </c>
      <c r="H3944" s="334">
        <v>10000</v>
      </c>
      <c r="I3944" s="334">
        <v>10000</v>
      </c>
      <c r="J3944" s="334">
        <v>3500</v>
      </c>
    </row>
    <row r="3945" spans="1:10" x14ac:dyDescent="0.2">
      <c r="A3945" s="325">
        <v>51280</v>
      </c>
      <c r="B3945" s="329" t="s">
        <v>811</v>
      </c>
      <c r="C3945" s="330">
        <v>51</v>
      </c>
      <c r="D3945" s="325"/>
      <c r="E3945" s="187">
        <v>323</v>
      </c>
      <c r="F3945" s="231"/>
      <c r="G3945" s="331"/>
      <c r="H3945" s="200">
        <f>H3946+H3947+H3948</f>
        <v>8000</v>
      </c>
      <c r="I3945" s="200">
        <f t="shared" ref="I3945" si="2350">I3946+I3947+I3948</f>
        <v>8000</v>
      </c>
      <c r="J3945" s="200">
        <f t="shared" ref="J3945" si="2351">J3946+J3947+J3948</f>
        <v>3000</v>
      </c>
    </row>
    <row r="3946" spans="1:10" ht="15" x14ac:dyDescent="0.2">
      <c r="A3946" s="216">
        <v>51280</v>
      </c>
      <c r="B3946" s="214" t="s">
        <v>811</v>
      </c>
      <c r="C3946" s="215">
        <v>51</v>
      </c>
      <c r="D3946" s="216" t="s">
        <v>25</v>
      </c>
      <c r="E3946" s="188">
        <v>3233</v>
      </c>
      <c r="F3946" s="229" t="s">
        <v>119</v>
      </c>
      <c r="H3946" s="334">
        <v>2000</v>
      </c>
      <c r="I3946" s="334">
        <v>2000</v>
      </c>
      <c r="J3946" s="334">
        <v>3000</v>
      </c>
    </row>
    <row r="3947" spans="1:10" s="152" customFormat="1" x14ac:dyDescent="0.2">
      <c r="A3947" s="216">
        <v>51280</v>
      </c>
      <c r="B3947" s="214" t="s">
        <v>811</v>
      </c>
      <c r="C3947" s="215">
        <v>51</v>
      </c>
      <c r="D3947" s="216" t="s">
        <v>25</v>
      </c>
      <c r="E3947" s="188">
        <v>3235</v>
      </c>
      <c r="F3947" s="229" t="s">
        <v>42</v>
      </c>
      <c r="G3947" s="209"/>
      <c r="H3947" s="334">
        <v>2000</v>
      </c>
      <c r="I3947" s="334">
        <v>2000</v>
      </c>
      <c r="J3947" s="334">
        <v>0</v>
      </c>
    </row>
    <row r="3948" spans="1:10" ht="15" x14ac:dyDescent="0.2">
      <c r="A3948" s="216">
        <v>51280</v>
      </c>
      <c r="B3948" s="214" t="s">
        <v>811</v>
      </c>
      <c r="C3948" s="215">
        <v>51</v>
      </c>
      <c r="D3948" s="216" t="s">
        <v>25</v>
      </c>
      <c r="E3948" s="188">
        <v>3237</v>
      </c>
      <c r="F3948" s="229" t="s">
        <v>36</v>
      </c>
      <c r="H3948" s="334">
        <v>4000</v>
      </c>
      <c r="I3948" s="334">
        <v>4000</v>
      </c>
      <c r="J3948" s="334">
        <v>0</v>
      </c>
    </row>
    <row r="3949" spans="1:10" x14ac:dyDescent="0.2">
      <c r="A3949" s="325">
        <v>51280</v>
      </c>
      <c r="B3949" s="329" t="s">
        <v>811</v>
      </c>
      <c r="C3949" s="330">
        <v>51</v>
      </c>
      <c r="D3949" s="325"/>
      <c r="E3949" s="187">
        <v>329</v>
      </c>
      <c r="F3949" s="231"/>
      <c r="G3949" s="331"/>
      <c r="H3949" s="200">
        <f>H3950</f>
        <v>7000</v>
      </c>
      <c r="I3949" s="200">
        <f t="shared" ref="I3949" si="2352">I3950</f>
        <v>7000</v>
      </c>
      <c r="J3949" s="200">
        <f t="shared" ref="J3949" si="2353">J3950</f>
        <v>3000</v>
      </c>
    </row>
    <row r="3950" spans="1:10" s="152" customFormat="1" x14ac:dyDescent="0.2">
      <c r="A3950" s="216">
        <v>51280</v>
      </c>
      <c r="B3950" s="214" t="s">
        <v>811</v>
      </c>
      <c r="C3950" s="215">
        <v>51</v>
      </c>
      <c r="D3950" s="216" t="s">
        <v>25</v>
      </c>
      <c r="E3950" s="188">
        <v>3293</v>
      </c>
      <c r="F3950" s="229" t="s">
        <v>124</v>
      </c>
      <c r="G3950" s="209"/>
      <c r="H3950" s="334">
        <v>7000</v>
      </c>
      <c r="I3950" s="334">
        <v>7000</v>
      </c>
      <c r="J3950" s="334">
        <v>3000</v>
      </c>
    </row>
    <row r="3951" spans="1:10" x14ac:dyDescent="0.2">
      <c r="A3951" s="335">
        <v>51280</v>
      </c>
      <c r="B3951" s="333" t="s">
        <v>811</v>
      </c>
      <c r="C3951" s="286">
        <v>51</v>
      </c>
      <c r="D3951" s="333"/>
      <c r="E3951" s="287">
        <v>41</v>
      </c>
      <c r="F3951" s="288"/>
      <c r="G3951" s="288"/>
      <c r="H3951" s="318">
        <f>H3952</f>
        <v>30000</v>
      </c>
      <c r="I3951" s="318">
        <f t="shared" ref="I3951:I3952" si="2354">I3952</f>
        <v>20000</v>
      </c>
      <c r="J3951" s="318">
        <f t="shared" ref="J3951:J3952" si="2355">J3952</f>
        <v>80000</v>
      </c>
    </row>
    <row r="3952" spans="1:10" s="152" customFormat="1" x14ac:dyDescent="0.2">
      <c r="A3952" s="325">
        <v>51280</v>
      </c>
      <c r="B3952" s="329" t="s">
        <v>811</v>
      </c>
      <c r="C3952" s="330">
        <v>51</v>
      </c>
      <c r="D3952" s="325"/>
      <c r="E3952" s="187">
        <v>412</v>
      </c>
      <c r="F3952" s="231"/>
      <c r="G3952" s="331"/>
      <c r="H3952" s="200">
        <f>H3953</f>
        <v>30000</v>
      </c>
      <c r="I3952" s="200">
        <f t="shared" si="2354"/>
        <v>20000</v>
      </c>
      <c r="J3952" s="200">
        <f t="shared" si="2355"/>
        <v>80000</v>
      </c>
    </row>
    <row r="3953" spans="1:10" ht="15" x14ac:dyDescent="0.2">
      <c r="A3953" s="216">
        <v>51280</v>
      </c>
      <c r="B3953" s="214" t="s">
        <v>811</v>
      </c>
      <c r="C3953" s="215">
        <v>51</v>
      </c>
      <c r="D3953" s="216" t="s">
        <v>25</v>
      </c>
      <c r="E3953" s="188">
        <v>4126</v>
      </c>
      <c r="F3953" s="229" t="s">
        <v>4</v>
      </c>
      <c r="H3953" s="334">
        <v>30000</v>
      </c>
      <c r="I3953" s="334">
        <v>20000</v>
      </c>
      <c r="J3953" s="334">
        <v>80000</v>
      </c>
    </row>
    <row r="3954" spans="1:10" s="152" customFormat="1" x14ac:dyDescent="0.2">
      <c r="A3954" s="335">
        <v>51280</v>
      </c>
      <c r="B3954" s="333" t="s">
        <v>811</v>
      </c>
      <c r="C3954" s="286">
        <v>559</v>
      </c>
      <c r="D3954" s="333"/>
      <c r="E3954" s="287">
        <v>31</v>
      </c>
      <c r="F3954" s="288"/>
      <c r="G3954" s="288"/>
      <c r="H3954" s="318">
        <f>H3955+H3957</f>
        <v>50000</v>
      </c>
      <c r="I3954" s="318">
        <f t="shared" ref="I3954:J3954" si="2356">I3955+I3957</f>
        <v>50000</v>
      </c>
      <c r="J3954" s="318">
        <f t="shared" si="2356"/>
        <v>20000</v>
      </c>
    </row>
    <row r="3955" spans="1:10" x14ac:dyDescent="0.2">
      <c r="A3955" s="325">
        <v>51280</v>
      </c>
      <c r="B3955" s="329" t="s">
        <v>811</v>
      </c>
      <c r="C3955" s="330">
        <v>559</v>
      </c>
      <c r="D3955" s="325"/>
      <c r="E3955" s="187">
        <v>311</v>
      </c>
      <c r="F3955" s="231"/>
      <c r="G3955" s="331"/>
      <c r="H3955" s="200">
        <f>H3956</f>
        <v>40000</v>
      </c>
      <c r="I3955" s="200">
        <f t="shared" ref="I3955" si="2357">I3956</f>
        <v>40000</v>
      </c>
      <c r="J3955" s="200">
        <f t="shared" ref="J3955" si="2358">J3956</f>
        <v>16000</v>
      </c>
    </row>
    <row r="3956" spans="1:10" s="152" customFormat="1" x14ac:dyDescent="0.2">
      <c r="A3956" s="216">
        <v>51280</v>
      </c>
      <c r="B3956" s="214" t="s">
        <v>811</v>
      </c>
      <c r="C3956" s="215">
        <v>559</v>
      </c>
      <c r="D3956" s="216" t="s">
        <v>25</v>
      </c>
      <c r="E3956" s="188">
        <v>3111</v>
      </c>
      <c r="F3956" s="229" t="s">
        <v>19</v>
      </c>
      <c r="G3956" s="209"/>
      <c r="H3956" s="334">
        <v>40000</v>
      </c>
      <c r="I3956" s="334">
        <v>40000</v>
      </c>
      <c r="J3956" s="334">
        <v>16000</v>
      </c>
    </row>
    <row r="3957" spans="1:10" x14ac:dyDescent="0.2">
      <c r="A3957" s="325">
        <v>51280</v>
      </c>
      <c r="B3957" s="329" t="s">
        <v>811</v>
      </c>
      <c r="C3957" s="330">
        <v>559</v>
      </c>
      <c r="D3957" s="325"/>
      <c r="E3957" s="187">
        <v>313</v>
      </c>
      <c r="F3957" s="231"/>
      <c r="G3957" s="331"/>
      <c r="H3957" s="200">
        <f>H3958</f>
        <v>10000</v>
      </c>
      <c r="I3957" s="200">
        <f t="shared" ref="I3957" si="2359">I3958</f>
        <v>10000</v>
      </c>
      <c r="J3957" s="200">
        <f t="shared" ref="J3957" si="2360">J3958</f>
        <v>4000</v>
      </c>
    </row>
    <row r="3958" spans="1:10" ht="15" x14ac:dyDescent="0.2">
      <c r="A3958" s="216">
        <v>51280</v>
      </c>
      <c r="B3958" s="214" t="s">
        <v>811</v>
      </c>
      <c r="C3958" s="215">
        <v>559</v>
      </c>
      <c r="D3958" s="216" t="s">
        <v>25</v>
      </c>
      <c r="E3958" s="188">
        <v>3132</v>
      </c>
      <c r="F3958" s="229" t="s">
        <v>280</v>
      </c>
      <c r="H3958" s="334">
        <v>10000</v>
      </c>
      <c r="I3958" s="334">
        <v>10000</v>
      </c>
      <c r="J3958" s="334">
        <v>4000</v>
      </c>
    </row>
    <row r="3959" spans="1:10" s="152" customFormat="1" x14ac:dyDescent="0.2">
      <c r="A3959" s="335">
        <v>51280</v>
      </c>
      <c r="B3959" s="333" t="s">
        <v>811</v>
      </c>
      <c r="C3959" s="286">
        <v>559</v>
      </c>
      <c r="D3959" s="333"/>
      <c r="E3959" s="287">
        <v>32</v>
      </c>
      <c r="F3959" s="288"/>
      <c r="G3959" s="288"/>
      <c r="H3959" s="318">
        <f>H3960+H3962+H3966</f>
        <v>80000</v>
      </c>
      <c r="I3959" s="318">
        <f t="shared" ref="I3959:J3959" si="2361">I3960+I3962+I3966</f>
        <v>80000</v>
      </c>
      <c r="J3959" s="318">
        <f t="shared" si="2361"/>
        <v>44000</v>
      </c>
    </row>
    <row r="3960" spans="1:10" x14ac:dyDescent="0.2">
      <c r="A3960" s="325">
        <v>51280</v>
      </c>
      <c r="B3960" s="329" t="s">
        <v>811</v>
      </c>
      <c r="C3960" s="330">
        <v>559</v>
      </c>
      <c r="D3960" s="325"/>
      <c r="E3960" s="187">
        <v>321</v>
      </c>
      <c r="F3960" s="231"/>
      <c r="G3960" s="331"/>
      <c r="H3960" s="200">
        <f>H3961</f>
        <v>33000</v>
      </c>
      <c r="I3960" s="200">
        <f t="shared" ref="I3960" si="2362">I3961</f>
        <v>33000</v>
      </c>
      <c r="J3960" s="200">
        <f t="shared" ref="J3960" si="2363">J3961</f>
        <v>10000</v>
      </c>
    </row>
    <row r="3961" spans="1:10" ht="15" x14ac:dyDescent="0.2">
      <c r="A3961" s="216">
        <v>51280</v>
      </c>
      <c r="B3961" s="214" t="s">
        <v>811</v>
      </c>
      <c r="C3961" s="215">
        <v>559</v>
      </c>
      <c r="D3961" s="216" t="s">
        <v>25</v>
      </c>
      <c r="E3961" s="188">
        <v>3211</v>
      </c>
      <c r="F3961" s="229" t="s">
        <v>110</v>
      </c>
      <c r="H3961" s="334">
        <v>33000</v>
      </c>
      <c r="I3961" s="334">
        <v>33000</v>
      </c>
      <c r="J3961" s="334">
        <v>10000</v>
      </c>
    </row>
    <row r="3962" spans="1:10" x14ac:dyDescent="0.2">
      <c r="A3962" s="325">
        <v>51280</v>
      </c>
      <c r="B3962" s="329" t="s">
        <v>811</v>
      </c>
      <c r="C3962" s="330">
        <v>559</v>
      </c>
      <c r="D3962" s="325"/>
      <c r="E3962" s="187">
        <v>323</v>
      </c>
      <c r="F3962" s="231"/>
      <c r="G3962" s="331"/>
      <c r="H3962" s="200">
        <f>H3963+H3964+H3965</f>
        <v>33000</v>
      </c>
      <c r="I3962" s="200">
        <f t="shared" ref="I3962" si="2364">I3963+I3964+I3965</f>
        <v>33000</v>
      </c>
      <c r="J3962" s="200">
        <f t="shared" ref="J3962" si="2365">J3963+J3964+J3965</f>
        <v>17000</v>
      </c>
    </row>
    <row r="3963" spans="1:10" ht="15" x14ac:dyDescent="0.2">
      <c r="A3963" s="216">
        <v>51280</v>
      </c>
      <c r="B3963" s="214" t="s">
        <v>811</v>
      </c>
      <c r="C3963" s="215">
        <v>559</v>
      </c>
      <c r="D3963" s="216" t="s">
        <v>25</v>
      </c>
      <c r="E3963" s="188">
        <v>3233</v>
      </c>
      <c r="F3963" s="229" t="s">
        <v>119</v>
      </c>
      <c r="H3963" s="334">
        <v>8000</v>
      </c>
      <c r="I3963" s="334">
        <v>8000</v>
      </c>
      <c r="J3963" s="334">
        <v>17000</v>
      </c>
    </row>
    <row r="3964" spans="1:10" s="152" customFormat="1" x14ac:dyDescent="0.2">
      <c r="A3964" s="216">
        <v>51280</v>
      </c>
      <c r="B3964" s="214" t="s">
        <v>811</v>
      </c>
      <c r="C3964" s="215">
        <v>559</v>
      </c>
      <c r="D3964" s="216" t="s">
        <v>25</v>
      </c>
      <c r="E3964" s="188">
        <v>3235</v>
      </c>
      <c r="F3964" s="229" t="s">
        <v>42</v>
      </c>
      <c r="G3964" s="209"/>
      <c r="H3964" s="334">
        <v>5000</v>
      </c>
      <c r="I3964" s="334">
        <v>5000</v>
      </c>
      <c r="J3964" s="334">
        <v>0</v>
      </c>
    </row>
    <row r="3965" spans="1:10" ht="15" x14ac:dyDescent="0.2">
      <c r="A3965" s="216">
        <v>51280</v>
      </c>
      <c r="B3965" s="214" t="s">
        <v>811</v>
      </c>
      <c r="C3965" s="215">
        <v>559</v>
      </c>
      <c r="D3965" s="216" t="s">
        <v>25</v>
      </c>
      <c r="E3965" s="188">
        <v>3237</v>
      </c>
      <c r="F3965" s="229" t="s">
        <v>36</v>
      </c>
      <c r="H3965" s="334">
        <v>20000</v>
      </c>
      <c r="I3965" s="334">
        <v>20000</v>
      </c>
      <c r="J3965" s="334">
        <v>0</v>
      </c>
    </row>
    <row r="3966" spans="1:10" x14ac:dyDescent="0.2">
      <c r="A3966" s="325">
        <v>51280</v>
      </c>
      <c r="B3966" s="329" t="s">
        <v>811</v>
      </c>
      <c r="C3966" s="330">
        <v>559</v>
      </c>
      <c r="D3966" s="325"/>
      <c r="E3966" s="187">
        <v>329</v>
      </c>
      <c r="F3966" s="231"/>
      <c r="G3966" s="331"/>
      <c r="H3966" s="200">
        <f>H3967</f>
        <v>14000</v>
      </c>
      <c r="I3966" s="200">
        <f t="shared" ref="I3966" si="2366">I3967</f>
        <v>14000</v>
      </c>
      <c r="J3966" s="200">
        <f t="shared" ref="J3966" si="2367">J3967</f>
        <v>17000</v>
      </c>
    </row>
    <row r="3967" spans="1:10" s="152" customFormat="1" x14ac:dyDescent="0.2">
      <c r="A3967" s="216">
        <v>51280</v>
      </c>
      <c r="B3967" s="214" t="s">
        <v>811</v>
      </c>
      <c r="C3967" s="215">
        <v>559</v>
      </c>
      <c r="D3967" s="216" t="s">
        <v>25</v>
      </c>
      <c r="E3967" s="188">
        <v>3293</v>
      </c>
      <c r="F3967" s="229" t="s">
        <v>124</v>
      </c>
      <c r="G3967" s="209"/>
      <c r="H3967" s="334">
        <v>14000</v>
      </c>
      <c r="I3967" s="334">
        <v>14000</v>
      </c>
      <c r="J3967" s="334">
        <v>17000</v>
      </c>
    </row>
    <row r="3968" spans="1:10" x14ac:dyDescent="0.2">
      <c r="A3968" s="335">
        <v>51280</v>
      </c>
      <c r="B3968" s="333" t="s">
        <v>811</v>
      </c>
      <c r="C3968" s="286">
        <v>559</v>
      </c>
      <c r="D3968" s="333"/>
      <c r="E3968" s="287">
        <v>41</v>
      </c>
      <c r="F3968" s="288"/>
      <c r="G3968" s="288"/>
      <c r="H3968" s="318">
        <f>H3969</f>
        <v>300000</v>
      </c>
      <c r="I3968" s="318">
        <f t="shared" ref="I3968:I3969" si="2368">I3969</f>
        <v>300000</v>
      </c>
      <c r="J3968" s="318">
        <f t="shared" ref="J3968:J3969" si="2369">J3969</f>
        <v>400000</v>
      </c>
    </row>
    <row r="3969" spans="1:10" x14ac:dyDescent="0.2">
      <c r="A3969" s="325">
        <v>51280</v>
      </c>
      <c r="B3969" s="329" t="s">
        <v>811</v>
      </c>
      <c r="C3969" s="330">
        <v>559</v>
      </c>
      <c r="D3969" s="325"/>
      <c r="E3969" s="187">
        <v>412</v>
      </c>
      <c r="F3969" s="231"/>
      <c r="G3969" s="331"/>
      <c r="H3969" s="200">
        <f>H3970</f>
        <v>300000</v>
      </c>
      <c r="I3969" s="200">
        <f t="shared" si="2368"/>
        <v>300000</v>
      </c>
      <c r="J3969" s="200">
        <f t="shared" si="2369"/>
        <v>400000</v>
      </c>
    </row>
    <row r="3970" spans="1:10" s="152" customFormat="1" x14ac:dyDescent="0.2">
      <c r="A3970" s="216">
        <v>51280</v>
      </c>
      <c r="B3970" s="214" t="s">
        <v>811</v>
      </c>
      <c r="C3970" s="215">
        <v>559</v>
      </c>
      <c r="D3970" s="216" t="s">
        <v>25</v>
      </c>
      <c r="E3970" s="188">
        <v>4126</v>
      </c>
      <c r="F3970" s="229" t="s">
        <v>4</v>
      </c>
      <c r="G3970" s="209"/>
      <c r="H3970" s="334">
        <v>300000</v>
      </c>
      <c r="I3970" s="334">
        <v>300000</v>
      </c>
      <c r="J3970" s="334">
        <v>400000</v>
      </c>
    </row>
    <row r="3971" spans="1:10" ht="47.25" x14ac:dyDescent="0.2">
      <c r="A3971" s="391">
        <v>51280</v>
      </c>
      <c r="B3971" s="297" t="s">
        <v>812</v>
      </c>
      <c r="C3971" s="297"/>
      <c r="D3971" s="297"/>
      <c r="E3971" s="298"/>
      <c r="F3971" s="300" t="s">
        <v>767</v>
      </c>
      <c r="G3971" s="301" t="s">
        <v>692</v>
      </c>
      <c r="H3971" s="302">
        <f>H3972+H3977+H3985+H3988+H3993+H4001+H4004+H4009+H4017</f>
        <v>3506300</v>
      </c>
      <c r="I3971" s="302">
        <f t="shared" ref="I3971:J3971" si="2370">I3972+I3977+I3985+I3988+I3993+I4001+I4004+I4009+I4017</f>
        <v>5656300</v>
      </c>
      <c r="J3971" s="302">
        <f t="shared" si="2370"/>
        <v>2616300</v>
      </c>
    </row>
    <row r="3972" spans="1:10" s="152" customFormat="1" x14ac:dyDescent="0.2">
      <c r="A3972" s="335">
        <v>51280</v>
      </c>
      <c r="B3972" s="333" t="s">
        <v>812</v>
      </c>
      <c r="C3972" s="286">
        <v>12</v>
      </c>
      <c r="D3972" s="333"/>
      <c r="E3972" s="287">
        <v>31</v>
      </c>
      <c r="F3972" s="288"/>
      <c r="G3972" s="288"/>
      <c r="H3972" s="318">
        <f>H3973+H3975</f>
        <v>21800</v>
      </c>
      <c r="I3972" s="318">
        <f t="shared" ref="I3972" si="2371">I3973+I3975</f>
        <v>21800</v>
      </c>
      <c r="J3972" s="318">
        <f t="shared" ref="J3972" si="2372">J3973+J3975</f>
        <v>21800</v>
      </c>
    </row>
    <row r="3973" spans="1:10" x14ac:dyDescent="0.2">
      <c r="A3973" s="325">
        <v>51280</v>
      </c>
      <c r="B3973" s="329" t="s">
        <v>812</v>
      </c>
      <c r="C3973" s="330">
        <v>12</v>
      </c>
      <c r="D3973" s="325"/>
      <c r="E3973" s="187">
        <v>311</v>
      </c>
      <c r="F3973" s="231"/>
      <c r="G3973" s="331"/>
      <c r="H3973" s="200">
        <f>H3974</f>
        <v>18700</v>
      </c>
      <c r="I3973" s="200">
        <f t="shared" ref="I3973" si="2373">I3974</f>
        <v>18700</v>
      </c>
      <c r="J3973" s="200">
        <f t="shared" ref="J3973" si="2374">J3974</f>
        <v>18700</v>
      </c>
    </row>
    <row r="3974" spans="1:10" ht="15" x14ac:dyDescent="0.2">
      <c r="A3974" s="216">
        <v>51280</v>
      </c>
      <c r="B3974" s="214" t="s">
        <v>812</v>
      </c>
      <c r="C3974" s="215">
        <v>12</v>
      </c>
      <c r="D3974" s="216" t="s">
        <v>25</v>
      </c>
      <c r="E3974" s="188">
        <v>3111</v>
      </c>
      <c r="F3974" s="229" t="s">
        <v>19</v>
      </c>
      <c r="H3974" s="334">
        <v>18700</v>
      </c>
      <c r="I3974" s="334">
        <v>18700</v>
      </c>
      <c r="J3974" s="334">
        <v>18700</v>
      </c>
    </row>
    <row r="3975" spans="1:10" s="152" customFormat="1" x14ac:dyDescent="0.2">
      <c r="A3975" s="325">
        <v>51280</v>
      </c>
      <c r="B3975" s="329" t="s">
        <v>812</v>
      </c>
      <c r="C3975" s="330">
        <v>12</v>
      </c>
      <c r="D3975" s="325"/>
      <c r="E3975" s="187">
        <v>313</v>
      </c>
      <c r="F3975" s="231"/>
      <c r="G3975" s="331"/>
      <c r="H3975" s="200">
        <f>H3976</f>
        <v>3100</v>
      </c>
      <c r="I3975" s="200">
        <f t="shared" ref="I3975" si="2375">I3976</f>
        <v>3100</v>
      </c>
      <c r="J3975" s="200">
        <f t="shared" ref="J3975" si="2376">J3976</f>
        <v>3100</v>
      </c>
    </row>
    <row r="3976" spans="1:10" ht="15" x14ac:dyDescent="0.2">
      <c r="A3976" s="216">
        <v>51280</v>
      </c>
      <c r="B3976" s="214" t="s">
        <v>812</v>
      </c>
      <c r="C3976" s="215">
        <v>12</v>
      </c>
      <c r="D3976" s="216" t="s">
        <v>25</v>
      </c>
      <c r="E3976" s="188">
        <v>3132</v>
      </c>
      <c r="F3976" s="229" t="s">
        <v>280</v>
      </c>
      <c r="H3976" s="334">
        <v>3100</v>
      </c>
      <c r="I3976" s="334">
        <v>3100</v>
      </c>
      <c r="J3976" s="334">
        <v>3100</v>
      </c>
    </row>
    <row r="3977" spans="1:10" x14ac:dyDescent="0.2">
      <c r="A3977" s="335">
        <v>51280</v>
      </c>
      <c r="B3977" s="333" t="s">
        <v>812</v>
      </c>
      <c r="C3977" s="286">
        <v>12</v>
      </c>
      <c r="D3977" s="333"/>
      <c r="E3977" s="287">
        <v>32</v>
      </c>
      <c r="F3977" s="288"/>
      <c r="G3977" s="288"/>
      <c r="H3977" s="318">
        <f>H3978+H3983</f>
        <v>24500</v>
      </c>
      <c r="I3977" s="318">
        <f t="shared" ref="I3977:J3977" si="2377">I3978+I3983</f>
        <v>24500</v>
      </c>
      <c r="J3977" s="318">
        <f t="shared" si="2377"/>
        <v>24500</v>
      </c>
    </row>
    <row r="3978" spans="1:10" x14ac:dyDescent="0.2">
      <c r="A3978" s="325">
        <v>51280</v>
      </c>
      <c r="B3978" s="329" t="s">
        <v>812</v>
      </c>
      <c r="C3978" s="330">
        <v>12</v>
      </c>
      <c r="D3978" s="325"/>
      <c r="E3978" s="187">
        <v>323</v>
      </c>
      <c r="F3978" s="231"/>
      <c r="G3978" s="331"/>
      <c r="H3978" s="200">
        <f>H3979+H3980+H3981+H3982</f>
        <v>22500</v>
      </c>
      <c r="I3978" s="200">
        <f t="shared" ref="I3978:J3978" si="2378">I3979+I3980+I3981+I3982</f>
        <v>22500</v>
      </c>
      <c r="J3978" s="200">
        <f t="shared" si="2378"/>
        <v>22500</v>
      </c>
    </row>
    <row r="3979" spans="1:10" ht="15" x14ac:dyDescent="0.2">
      <c r="A3979" s="216">
        <v>51280</v>
      </c>
      <c r="B3979" s="214" t="s">
        <v>812</v>
      </c>
      <c r="C3979" s="215">
        <v>12</v>
      </c>
      <c r="D3979" s="216" t="s">
        <v>25</v>
      </c>
      <c r="E3979" s="188">
        <v>3233</v>
      </c>
      <c r="F3979" s="229" t="s">
        <v>119</v>
      </c>
      <c r="H3979" s="334">
        <v>1500</v>
      </c>
      <c r="I3979" s="334">
        <v>1500</v>
      </c>
      <c r="J3979" s="334">
        <v>1500</v>
      </c>
    </row>
    <row r="3980" spans="1:10" s="152" customFormat="1" x14ac:dyDescent="0.2">
      <c r="A3980" s="216">
        <v>51280</v>
      </c>
      <c r="B3980" s="214" t="s">
        <v>812</v>
      </c>
      <c r="C3980" s="215">
        <v>12</v>
      </c>
      <c r="D3980" s="216" t="s">
        <v>25</v>
      </c>
      <c r="E3980" s="188">
        <v>3235</v>
      </c>
      <c r="F3980" s="229" t="s">
        <v>42</v>
      </c>
      <c r="G3980" s="209"/>
      <c r="H3980" s="334">
        <v>2000</v>
      </c>
      <c r="I3980" s="334">
        <v>2000</v>
      </c>
      <c r="J3980" s="334">
        <v>2000</v>
      </c>
    </row>
    <row r="3981" spans="1:10" ht="15" x14ac:dyDescent="0.2">
      <c r="A3981" s="216">
        <v>51280</v>
      </c>
      <c r="B3981" s="214" t="s">
        <v>812</v>
      </c>
      <c r="C3981" s="215">
        <v>12</v>
      </c>
      <c r="D3981" s="216" t="s">
        <v>25</v>
      </c>
      <c r="E3981" s="188">
        <v>3237</v>
      </c>
      <c r="F3981" s="229" t="s">
        <v>36</v>
      </c>
      <c r="H3981" s="334">
        <v>17000</v>
      </c>
      <c r="I3981" s="334">
        <v>17000</v>
      </c>
      <c r="J3981" s="334">
        <v>17000</v>
      </c>
    </row>
    <row r="3982" spans="1:10" ht="15" x14ac:dyDescent="0.2">
      <c r="A3982" s="216">
        <v>51280</v>
      </c>
      <c r="B3982" s="214" t="s">
        <v>812</v>
      </c>
      <c r="C3982" s="215">
        <v>12</v>
      </c>
      <c r="D3982" s="216" t="s">
        <v>25</v>
      </c>
      <c r="E3982" s="188">
        <v>3239</v>
      </c>
      <c r="F3982" s="229" t="s">
        <v>41</v>
      </c>
      <c r="H3982" s="334">
        <v>2000</v>
      </c>
      <c r="I3982" s="334">
        <v>2000</v>
      </c>
      <c r="J3982" s="334">
        <v>2000</v>
      </c>
    </row>
    <row r="3983" spans="1:10" s="152" customFormat="1" x14ac:dyDescent="0.2">
      <c r="A3983" s="325">
        <v>51280</v>
      </c>
      <c r="B3983" s="329" t="s">
        <v>812</v>
      </c>
      <c r="C3983" s="330">
        <v>12</v>
      </c>
      <c r="D3983" s="325"/>
      <c r="E3983" s="187">
        <v>329</v>
      </c>
      <c r="F3983" s="231"/>
      <c r="G3983" s="331"/>
      <c r="H3983" s="200">
        <f>H3984</f>
        <v>2000</v>
      </c>
      <c r="I3983" s="200">
        <f t="shared" ref="I3983" si="2379">I3984</f>
        <v>2000</v>
      </c>
      <c r="J3983" s="200">
        <f t="shared" ref="J3983" si="2380">J3984</f>
        <v>2000</v>
      </c>
    </row>
    <row r="3984" spans="1:10" ht="15" x14ac:dyDescent="0.2">
      <c r="A3984" s="216">
        <v>51280</v>
      </c>
      <c r="B3984" s="214" t="s">
        <v>812</v>
      </c>
      <c r="C3984" s="215">
        <v>12</v>
      </c>
      <c r="D3984" s="216" t="s">
        <v>25</v>
      </c>
      <c r="E3984" s="188">
        <v>3293</v>
      </c>
      <c r="F3984" s="229" t="s">
        <v>124</v>
      </c>
      <c r="H3984" s="334">
        <v>2000</v>
      </c>
      <c r="I3984" s="334">
        <v>2000</v>
      </c>
      <c r="J3984" s="334">
        <v>2000</v>
      </c>
    </row>
    <row r="3985" spans="1:10" x14ac:dyDescent="0.2">
      <c r="A3985" s="335">
        <v>51280</v>
      </c>
      <c r="B3985" s="333" t="s">
        <v>812</v>
      </c>
      <c r="C3985" s="286">
        <v>12</v>
      </c>
      <c r="D3985" s="333"/>
      <c r="E3985" s="287">
        <v>42</v>
      </c>
      <c r="F3985" s="288"/>
      <c r="G3985" s="288"/>
      <c r="H3985" s="318">
        <f>H3986</f>
        <v>480000</v>
      </c>
      <c r="I3985" s="318">
        <f t="shared" ref="I3985:I3986" si="2381">I3986</f>
        <v>802500</v>
      </c>
      <c r="J3985" s="318">
        <f t="shared" ref="J3985:J3986" si="2382">J3986</f>
        <v>346500</v>
      </c>
    </row>
    <row r="3986" spans="1:10" s="152" customFormat="1" x14ac:dyDescent="0.2">
      <c r="A3986" s="325">
        <v>51280</v>
      </c>
      <c r="B3986" s="329" t="s">
        <v>812</v>
      </c>
      <c r="C3986" s="330">
        <v>12</v>
      </c>
      <c r="D3986" s="325"/>
      <c r="E3986" s="187">
        <v>421</v>
      </c>
      <c r="F3986" s="231"/>
      <c r="G3986" s="331"/>
      <c r="H3986" s="200">
        <f>H3987</f>
        <v>480000</v>
      </c>
      <c r="I3986" s="200">
        <f t="shared" si="2381"/>
        <v>802500</v>
      </c>
      <c r="J3986" s="200">
        <f t="shared" si="2382"/>
        <v>346500</v>
      </c>
    </row>
    <row r="3987" spans="1:10" ht="15" x14ac:dyDescent="0.2">
      <c r="A3987" s="216">
        <v>51280</v>
      </c>
      <c r="B3987" s="214" t="s">
        <v>812</v>
      </c>
      <c r="C3987" s="215">
        <v>12</v>
      </c>
      <c r="D3987" s="216" t="s">
        <v>25</v>
      </c>
      <c r="E3987" s="188">
        <v>4214</v>
      </c>
      <c r="F3987" s="229" t="s">
        <v>154</v>
      </c>
      <c r="H3987" s="334">
        <v>480000</v>
      </c>
      <c r="I3987" s="334">
        <v>802500</v>
      </c>
      <c r="J3987" s="334">
        <v>346500</v>
      </c>
    </row>
    <row r="3988" spans="1:10" s="152" customFormat="1" x14ac:dyDescent="0.2">
      <c r="A3988" s="335">
        <v>51280</v>
      </c>
      <c r="B3988" s="333" t="s">
        <v>812</v>
      </c>
      <c r="C3988" s="286">
        <v>51</v>
      </c>
      <c r="D3988" s="333"/>
      <c r="E3988" s="287">
        <v>31</v>
      </c>
      <c r="F3988" s="288"/>
      <c r="G3988" s="288"/>
      <c r="H3988" s="318">
        <f>H3989+H3991</f>
        <v>49400</v>
      </c>
      <c r="I3988" s="318">
        <f t="shared" ref="I3988" si="2383">I3989+I3991</f>
        <v>49400</v>
      </c>
      <c r="J3988" s="318">
        <f t="shared" ref="J3988" si="2384">J3989+J3991</f>
        <v>49400</v>
      </c>
    </row>
    <row r="3989" spans="1:10" x14ac:dyDescent="0.2">
      <c r="A3989" s="325">
        <v>51280</v>
      </c>
      <c r="B3989" s="329" t="s">
        <v>812</v>
      </c>
      <c r="C3989" s="330">
        <v>51</v>
      </c>
      <c r="D3989" s="325"/>
      <c r="E3989" s="187">
        <v>311</v>
      </c>
      <c r="F3989" s="231"/>
      <c r="G3989" s="331"/>
      <c r="H3989" s="200">
        <f>H3990</f>
        <v>42400</v>
      </c>
      <c r="I3989" s="200">
        <f t="shared" ref="I3989" si="2385">I3990</f>
        <v>42400</v>
      </c>
      <c r="J3989" s="200">
        <f t="shared" ref="J3989" si="2386">J3990</f>
        <v>42400</v>
      </c>
    </row>
    <row r="3990" spans="1:10" ht="15" x14ac:dyDescent="0.2">
      <c r="A3990" s="216">
        <v>51280</v>
      </c>
      <c r="B3990" s="214" t="s">
        <v>812</v>
      </c>
      <c r="C3990" s="215">
        <v>51</v>
      </c>
      <c r="D3990" s="216" t="s">
        <v>25</v>
      </c>
      <c r="E3990" s="188">
        <v>3111</v>
      </c>
      <c r="F3990" s="229" t="s">
        <v>19</v>
      </c>
      <c r="H3990" s="334">
        <v>42400</v>
      </c>
      <c r="I3990" s="334">
        <v>42400</v>
      </c>
      <c r="J3990" s="334">
        <v>42400</v>
      </c>
    </row>
    <row r="3991" spans="1:10" s="152" customFormat="1" x14ac:dyDescent="0.2">
      <c r="A3991" s="325">
        <v>51280</v>
      </c>
      <c r="B3991" s="329" t="s">
        <v>812</v>
      </c>
      <c r="C3991" s="330">
        <v>51</v>
      </c>
      <c r="D3991" s="325"/>
      <c r="E3991" s="187">
        <v>313</v>
      </c>
      <c r="F3991" s="231"/>
      <c r="G3991" s="331"/>
      <c r="H3991" s="200">
        <f>H3992</f>
        <v>7000</v>
      </c>
      <c r="I3991" s="200">
        <f t="shared" ref="I3991" si="2387">I3992</f>
        <v>7000</v>
      </c>
      <c r="J3991" s="200">
        <f t="shared" ref="J3991" si="2388">J3992</f>
        <v>7000</v>
      </c>
    </row>
    <row r="3992" spans="1:10" ht="15" x14ac:dyDescent="0.2">
      <c r="A3992" s="216">
        <v>51280</v>
      </c>
      <c r="B3992" s="214" t="s">
        <v>812</v>
      </c>
      <c r="C3992" s="215">
        <v>51</v>
      </c>
      <c r="D3992" s="216" t="s">
        <v>25</v>
      </c>
      <c r="E3992" s="188">
        <v>3132</v>
      </c>
      <c r="F3992" s="229" t="s">
        <v>280</v>
      </c>
      <c r="H3992" s="334">
        <v>7000</v>
      </c>
      <c r="I3992" s="334">
        <v>7000</v>
      </c>
      <c r="J3992" s="334">
        <v>7000</v>
      </c>
    </row>
    <row r="3993" spans="1:10" x14ac:dyDescent="0.2">
      <c r="A3993" s="335">
        <v>51280</v>
      </c>
      <c r="B3993" s="333" t="s">
        <v>812</v>
      </c>
      <c r="C3993" s="286">
        <v>51</v>
      </c>
      <c r="D3993" s="333"/>
      <c r="E3993" s="287">
        <v>32</v>
      </c>
      <c r="F3993" s="288"/>
      <c r="G3993" s="288"/>
      <c r="H3993" s="318">
        <f>H3994+H3999</f>
        <v>54600</v>
      </c>
      <c r="I3993" s="318">
        <f t="shared" ref="I3993:J3993" si="2389">I3994+I3999</f>
        <v>54600</v>
      </c>
      <c r="J3993" s="318">
        <f t="shared" si="2389"/>
        <v>54600</v>
      </c>
    </row>
    <row r="3994" spans="1:10" x14ac:dyDescent="0.2">
      <c r="A3994" s="325">
        <v>51280</v>
      </c>
      <c r="B3994" s="329" t="s">
        <v>812</v>
      </c>
      <c r="C3994" s="330">
        <v>51</v>
      </c>
      <c r="D3994" s="325"/>
      <c r="E3994" s="187">
        <v>323</v>
      </c>
      <c r="F3994" s="231"/>
      <c r="G3994" s="331"/>
      <c r="H3994" s="200">
        <f>H3995+H3996+H3997+H3998</f>
        <v>50200</v>
      </c>
      <c r="I3994" s="200">
        <f t="shared" ref="I3994:J3994" si="2390">I3995+I3996+I3997+I3998</f>
        <v>50200</v>
      </c>
      <c r="J3994" s="200">
        <f t="shared" si="2390"/>
        <v>50200</v>
      </c>
    </row>
    <row r="3995" spans="1:10" ht="15" x14ac:dyDescent="0.2">
      <c r="A3995" s="216">
        <v>51280</v>
      </c>
      <c r="B3995" s="214" t="s">
        <v>812</v>
      </c>
      <c r="C3995" s="215">
        <v>51</v>
      </c>
      <c r="D3995" s="216" t="s">
        <v>25</v>
      </c>
      <c r="E3995" s="188">
        <v>3233</v>
      </c>
      <c r="F3995" s="229" t="s">
        <v>119</v>
      </c>
      <c r="H3995" s="334">
        <v>4200</v>
      </c>
      <c r="I3995" s="334">
        <v>4200</v>
      </c>
      <c r="J3995" s="334">
        <v>4200</v>
      </c>
    </row>
    <row r="3996" spans="1:10" s="152" customFormat="1" x14ac:dyDescent="0.2">
      <c r="A3996" s="216">
        <v>51280</v>
      </c>
      <c r="B3996" s="214" t="s">
        <v>812</v>
      </c>
      <c r="C3996" s="215">
        <v>51</v>
      </c>
      <c r="D3996" s="216" t="s">
        <v>25</v>
      </c>
      <c r="E3996" s="188">
        <v>3235</v>
      </c>
      <c r="F3996" s="229" t="s">
        <v>42</v>
      </c>
      <c r="G3996" s="209"/>
      <c r="H3996" s="334">
        <v>4200</v>
      </c>
      <c r="I3996" s="334">
        <v>4200</v>
      </c>
      <c r="J3996" s="334">
        <v>4200</v>
      </c>
    </row>
    <row r="3997" spans="1:10" ht="15" x14ac:dyDescent="0.2">
      <c r="A3997" s="216">
        <v>51280</v>
      </c>
      <c r="B3997" s="214" t="s">
        <v>812</v>
      </c>
      <c r="C3997" s="215">
        <v>51</v>
      </c>
      <c r="D3997" s="216" t="s">
        <v>25</v>
      </c>
      <c r="E3997" s="188">
        <v>3237</v>
      </c>
      <c r="F3997" s="229" t="s">
        <v>36</v>
      </c>
      <c r="H3997" s="334">
        <v>37600</v>
      </c>
      <c r="I3997" s="334">
        <v>37600</v>
      </c>
      <c r="J3997" s="334">
        <v>37600</v>
      </c>
    </row>
    <row r="3998" spans="1:10" ht="15" x14ac:dyDescent="0.2">
      <c r="A3998" s="216">
        <v>51280</v>
      </c>
      <c r="B3998" s="214" t="s">
        <v>812</v>
      </c>
      <c r="C3998" s="215">
        <v>51</v>
      </c>
      <c r="D3998" s="216" t="s">
        <v>25</v>
      </c>
      <c r="E3998" s="188">
        <v>3239</v>
      </c>
      <c r="F3998" s="229" t="s">
        <v>41</v>
      </c>
      <c r="H3998" s="334">
        <v>4200</v>
      </c>
      <c r="I3998" s="334">
        <v>4200</v>
      </c>
      <c r="J3998" s="334">
        <v>4200</v>
      </c>
    </row>
    <row r="3999" spans="1:10" s="152" customFormat="1" x14ac:dyDescent="0.2">
      <c r="A3999" s="325">
        <v>51280</v>
      </c>
      <c r="B3999" s="329" t="s">
        <v>812</v>
      </c>
      <c r="C3999" s="330">
        <v>51</v>
      </c>
      <c r="D3999" s="325"/>
      <c r="E3999" s="187">
        <v>329</v>
      </c>
      <c r="F3999" s="231"/>
      <c r="G3999" s="331"/>
      <c r="H3999" s="200">
        <f>H4000</f>
        <v>4400</v>
      </c>
      <c r="I3999" s="200">
        <f t="shared" ref="I3999" si="2391">I4000</f>
        <v>4400</v>
      </c>
      <c r="J3999" s="200">
        <f t="shared" ref="J3999" si="2392">J4000</f>
        <v>4400</v>
      </c>
    </row>
    <row r="4000" spans="1:10" ht="15" x14ac:dyDescent="0.2">
      <c r="A4000" s="216">
        <v>51280</v>
      </c>
      <c r="B4000" s="214" t="s">
        <v>812</v>
      </c>
      <c r="C4000" s="215">
        <v>51</v>
      </c>
      <c r="D4000" s="216" t="s">
        <v>25</v>
      </c>
      <c r="E4000" s="188">
        <v>3293</v>
      </c>
      <c r="F4000" s="229" t="s">
        <v>124</v>
      </c>
      <c r="H4000" s="334">
        <v>4400</v>
      </c>
      <c r="I4000" s="334">
        <v>4400</v>
      </c>
      <c r="J4000" s="334">
        <v>4400</v>
      </c>
    </row>
    <row r="4001" spans="1:10" s="179" customFormat="1" x14ac:dyDescent="0.2">
      <c r="A4001" s="335">
        <v>51280</v>
      </c>
      <c r="B4001" s="333" t="s">
        <v>812</v>
      </c>
      <c r="C4001" s="286">
        <v>51</v>
      </c>
      <c r="D4001" s="333"/>
      <c r="E4001" s="287">
        <v>42</v>
      </c>
      <c r="F4001" s="288"/>
      <c r="G4001" s="288"/>
      <c r="H4001" s="318">
        <f>H4002</f>
        <v>1088000</v>
      </c>
      <c r="I4001" s="318">
        <f t="shared" ref="I4001:I4002" si="2393">I4002</f>
        <v>1819000</v>
      </c>
      <c r="J4001" s="318">
        <f t="shared" ref="J4001:J4002" si="2394">J4002</f>
        <v>785400</v>
      </c>
    </row>
    <row r="4002" spans="1:10" s="152" customFormat="1" x14ac:dyDescent="0.2">
      <c r="A4002" s="325">
        <v>51280</v>
      </c>
      <c r="B4002" s="329" t="s">
        <v>812</v>
      </c>
      <c r="C4002" s="330">
        <v>51</v>
      </c>
      <c r="D4002" s="325"/>
      <c r="E4002" s="187">
        <v>421</v>
      </c>
      <c r="F4002" s="231"/>
      <c r="G4002" s="331"/>
      <c r="H4002" s="200">
        <f>H4003</f>
        <v>1088000</v>
      </c>
      <c r="I4002" s="200">
        <f t="shared" si="2393"/>
        <v>1819000</v>
      </c>
      <c r="J4002" s="200">
        <f t="shared" si="2394"/>
        <v>785400</v>
      </c>
    </row>
    <row r="4003" spans="1:10" ht="15" x14ac:dyDescent="0.2">
      <c r="A4003" s="216">
        <v>51280</v>
      </c>
      <c r="B4003" s="214" t="s">
        <v>812</v>
      </c>
      <c r="C4003" s="215">
        <v>51</v>
      </c>
      <c r="D4003" s="216" t="s">
        <v>25</v>
      </c>
      <c r="E4003" s="188">
        <v>4214</v>
      </c>
      <c r="F4003" s="229" t="s">
        <v>154</v>
      </c>
      <c r="H4003" s="334">
        <v>1088000</v>
      </c>
      <c r="I4003" s="222">
        <v>1819000</v>
      </c>
      <c r="J4003" s="334">
        <v>785400</v>
      </c>
    </row>
    <row r="4004" spans="1:10" s="152" customFormat="1" x14ac:dyDescent="0.2">
      <c r="A4004" s="335">
        <v>51280</v>
      </c>
      <c r="B4004" s="333" t="s">
        <v>812</v>
      </c>
      <c r="C4004" s="286">
        <v>559</v>
      </c>
      <c r="D4004" s="333"/>
      <c r="E4004" s="287">
        <v>31</v>
      </c>
      <c r="F4004" s="288"/>
      <c r="G4004" s="288"/>
      <c r="H4004" s="318">
        <f>H4005+H4007</f>
        <v>74100</v>
      </c>
      <c r="I4004" s="318">
        <f t="shared" ref="I4004" si="2395">I4005+I4007</f>
        <v>74100</v>
      </c>
      <c r="J4004" s="318">
        <f t="shared" ref="J4004" si="2396">J4005+J4007</f>
        <v>74100</v>
      </c>
    </row>
    <row r="4005" spans="1:10" x14ac:dyDescent="0.2">
      <c r="A4005" s="325">
        <v>51280</v>
      </c>
      <c r="B4005" s="329" t="s">
        <v>812</v>
      </c>
      <c r="C4005" s="330">
        <v>559</v>
      </c>
      <c r="D4005" s="325"/>
      <c r="E4005" s="187">
        <v>311</v>
      </c>
      <c r="F4005" s="231"/>
      <c r="G4005" s="331"/>
      <c r="H4005" s="200">
        <f>H4006</f>
        <v>63600</v>
      </c>
      <c r="I4005" s="200">
        <f t="shared" ref="I4005" si="2397">I4006</f>
        <v>63600</v>
      </c>
      <c r="J4005" s="200">
        <f t="shared" ref="J4005" si="2398">J4006</f>
        <v>63600</v>
      </c>
    </row>
    <row r="4006" spans="1:10" s="152" customFormat="1" x14ac:dyDescent="0.2">
      <c r="A4006" s="216">
        <v>51280</v>
      </c>
      <c r="B4006" s="214" t="s">
        <v>812</v>
      </c>
      <c r="C4006" s="215">
        <v>559</v>
      </c>
      <c r="D4006" s="216" t="s">
        <v>25</v>
      </c>
      <c r="E4006" s="188">
        <v>3111</v>
      </c>
      <c r="F4006" s="229" t="s">
        <v>19</v>
      </c>
      <c r="G4006" s="209"/>
      <c r="H4006" s="334">
        <v>63600</v>
      </c>
      <c r="I4006" s="334">
        <v>63600</v>
      </c>
      <c r="J4006" s="334">
        <v>63600</v>
      </c>
    </row>
    <row r="4007" spans="1:10" x14ac:dyDescent="0.2">
      <c r="A4007" s="325">
        <v>51280</v>
      </c>
      <c r="B4007" s="329" t="s">
        <v>812</v>
      </c>
      <c r="C4007" s="330">
        <v>559</v>
      </c>
      <c r="D4007" s="325"/>
      <c r="E4007" s="187">
        <v>313</v>
      </c>
      <c r="F4007" s="231"/>
      <c r="G4007" s="331"/>
      <c r="H4007" s="200">
        <f>H4008</f>
        <v>10500</v>
      </c>
      <c r="I4007" s="200">
        <f t="shared" ref="I4007" si="2399">I4008</f>
        <v>10500</v>
      </c>
      <c r="J4007" s="200">
        <f t="shared" ref="J4007" si="2400">J4008</f>
        <v>10500</v>
      </c>
    </row>
    <row r="4008" spans="1:10" s="152" customFormat="1" x14ac:dyDescent="0.2">
      <c r="A4008" s="216">
        <v>51280</v>
      </c>
      <c r="B4008" s="214" t="s">
        <v>812</v>
      </c>
      <c r="C4008" s="215">
        <v>559</v>
      </c>
      <c r="D4008" s="216" t="s">
        <v>25</v>
      </c>
      <c r="E4008" s="188">
        <v>3132</v>
      </c>
      <c r="F4008" s="229" t="s">
        <v>280</v>
      </c>
      <c r="G4008" s="209"/>
      <c r="H4008" s="334">
        <v>10500</v>
      </c>
      <c r="I4008" s="334">
        <v>10500</v>
      </c>
      <c r="J4008" s="334">
        <v>10500</v>
      </c>
    </row>
    <row r="4009" spans="1:10" x14ac:dyDescent="0.2">
      <c r="A4009" s="335">
        <v>51280</v>
      </c>
      <c r="B4009" s="333" t="s">
        <v>812</v>
      </c>
      <c r="C4009" s="286">
        <v>559</v>
      </c>
      <c r="D4009" s="333"/>
      <c r="E4009" s="287">
        <v>32</v>
      </c>
      <c r="F4009" s="288"/>
      <c r="G4009" s="288"/>
      <c r="H4009" s="318">
        <f>H4010+H4015</f>
        <v>81900</v>
      </c>
      <c r="I4009" s="318">
        <f t="shared" ref="I4009" si="2401">I4010+I4015</f>
        <v>81900</v>
      </c>
      <c r="J4009" s="318">
        <f t="shared" ref="J4009" si="2402">J4010+J4015</f>
        <v>81900</v>
      </c>
    </row>
    <row r="4010" spans="1:10" x14ac:dyDescent="0.2">
      <c r="A4010" s="325">
        <v>51280</v>
      </c>
      <c r="B4010" s="329" t="s">
        <v>812</v>
      </c>
      <c r="C4010" s="330">
        <v>559</v>
      </c>
      <c r="D4010" s="325"/>
      <c r="E4010" s="187">
        <v>323</v>
      </c>
      <c r="F4010" s="231"/>
      <c r="G4010" s="331"/>
      <c r="H4010" s="200">
        <f>H4011+H4012+H4013+H4014</f>
        <v>75300</v>
      </c>
      <c r="I4010" s="200">
        <f t="shared" ref="I4010" si="2403">I4011+I4012+I4013+I4014</f>
        <v>75300</v>
      </c>
      <c r="J4010" s="200">
        <f t="shared" ref="J4010" si="2404">J4011+J4012+J4013+J4014</f>
        <v>75300</v>
      </c>
    </row>
    <row r="4011" spans="1:10" s="152" customFormat="1" x14ac:dyDescent="0.2">
      <c r="A4011" s="216">
        <v>51280</v>
      </c>
      <c r="B4011" s="214" t="s">
        <v>812</v>
      </c>
      <c r="C4011" s="215">
        <v>559</v>
      </c>
      <c r="D4011" s="216" t="s">
        <v>25</v>
      </c>
      <c r="E4011" s="188">
        <v>3233</v>
      </c>
      <c r="F4011" s="229" t="s">
        <v>119</v>
      </c>
      <c r="G4011" s="209"/>
      <c r="H4011" s="334">
        <v>6300</v>
      </c>
      <c r="I4011" s="334">
        <v>6300</v>
      </c>
      <c r="J4011" s="334">
        <v>6300</v>
      </c>
    </row>
    <row r="4012" spans="1:10" ht="15" x14ac:dyDescent="0.2">
      <c r="A4012" s="216">
        <v>51280</v>
      </c>
      <c r="B4012" s="214" t="s">
        <v>812</v>
      </c>
      <c r="C4012" s="215">
        <v>559</v>
      </c>
      <c r="D4012" s="216" t="s">
        <v>25</v>
      </c>
      <c r="E4012" s="188">
        <v>3235</v>
      </c>
      <c r="F4012" s="229" t="s">
        <v>42</v>
      </c>
      <c r="H4012" s="334">
        <v>6300</v>
      </c>
      <c r="I4012" s="334">
        <v>6300</v>
      </c>
      <c r="J4012" s="334">
        <v>6300</v>
      </c>
    </row>
    <row r="4013" spans="1:10" ht="15" x14ac:dyDescent="0.2">
      <c r="A4013" s="216">
        <v>51280</v>
      </c>
      <c r="B4013" s="214" t="s">
        <v>812</v>
      </c>
      <c r="C4013" s="215">
        <v>559</v>
      </c>
      <c r="D4013" s="216" t="s">
        <v>25</v>
      </c>
      <c r="E4013" s="188">
        <v>3237</v>
      </c>
      <c r="F4013" s="229" t="s">
        <v>36</v>
      </c>
      <c r="H4013" s="334">
        <v>56400</v>
      </c>
      <c r="I4013" s="334">
        <v>56400</v>
      </c>
      <c r="J4013" s="334">
        <v>56400</v>
      </c>
    </row>
    <row r="4014" spans="1:10" s="152" customFormat="1" x14ac:dyDescent="0.2">
      <c r="A4014" s="216">
        <v>51280</v>
      </c>
      <c r="B4014" s="214" t="s">
        <v>812</v>
      </c>
      <c r="C4014" s="215">
        <v>559</v>
      </c>
      <c r="D4014" s="216" t="s">
        <v>25</v>
      </c>
      <c r="E4014" s="188">
        <v>3239</v>
      </c>
      <c r="F4014" s="229" t="s">
        <v>41</v>
      </c>
      <c r="G4014" s="209"/>
      <c r="H4014" s="334">
        <v>6300</v>
      </c>
      <c r="I4014" s="334">
        <v>6300</v>
      </c>
      <c r="J4014" s="334">
        <v>6300</v>
      </c>
    </row>
    <row r="4015" spans="1:10" x14ac:dyDescent="0.2">
      <c r="A4015" s="325">
        <v>51280</v>
      </c>
      <c r="B4015" s="329" t="s">
        <v>812</v>
      </c>
      <c r="C4015" s="330">
        <v>559</v>
      </c>
      <c r="D4015" s="325"/>
      <c r="E4015" s="187">
        <v>329</v>
      </c>
      <c r="F4015" s="231"/>
      <c r="G4015" s="331"/>
      <c r="H4015" s="200">
        <f>H4016</f>
        <v>6600</v>
      </c>
      <c r="I4015" s="200">
        <f t="shared" ref="I4015" si="2405">I4016</f>
        <v>6600</v>
      </c>
      <c r="J4015" s="200">
        <f t="shared" ref="J4015" si="2406">J4016</f>
        <v>6600</v>
      </c>
    </row>
    <row r="4016" spans="1:10" ht="15" x14ac:dyDescent="0.2">
      <c r="A4016" s="216">
        <v>51280</v>
      </c>
      <c r="B4016" s="214" t="s">
        <v>812</v>
      </c>
      <c r="C4016" s="215">
        <v>559</v>
      </c>
      <c r="D4016" s="216" t="s">
        <v>25</v>
      </c>
      <c r="E4016" s="188">
        <v>3293</v>
      </c>
      <c r="F4016" s="229" t="s">
        <v>124</v>
      </c>
      <c r="H4016" s="334">
        <v>6600</v>
      </c>
      <c r="I4016" s="334">
        <v>6600</v>
      </c>
      <c r="J4016" s="334">
        <v>6600</v>
      </c>
    </row>
    <row r="4017" spans="1:10" s="152" customFormat="1" x14ac:dyDescent="0.2">
      <c r="A4017" s="335">
        <v>51280</v>
      </c>
      <c r="B4017" s="333" t="s">
        <v>812</v>
      </c>
      <c r="C4017" s="286">
        <v>559</v>
      </c>
      <c r="D4017" s="333"/>
      <c r="E4017" s="287">
        <v>42</v>
      </c>
      <c r="F4017" s="288"/>
      <c r="G4017" s="288"/>
      <c r="H4017" s="318">
        <f>H4018</f>
        <v>1632000</v>
      </c>
      <c r="I4017" s="318">
        <f t="shared" ref="I4017:I4018" si="2407">I4018</f>
        <v>2728500</v>
      </c>
      <c r="J4017" s="318">
        <f t="shared" ref="J4017:J4018" si="2408">J4018</f>
        <v>1178100</v>
      </c>
    </row>
    <row r="4018" spans="1:10" x14ac:dyDescent="0.2">
      <c r="A4018" s="325">
        <v>51280</v>
      </c>
      <c r="B4018" s="329" t="s">
        <v>812</v>
      </c>
      <c r="C4018" s="330">
        <v>559</v>
      </c>
      <c r="D4018" s="325"/>
      <c r="E4018" s="187">
        <v>421</v>
      </c>
      <c r="F4018" s="231"/>
      <c r="G4018" s="331"/>
      <c r="H4018" s="200">
        <f>H4019</f>
        <v>1632000</v>
      </c>
      <c r="I4018" s="200">
        <f t="shared" si="2407"/>
        <v>2728500</v>
      </c>
      <c r="J4018" s="200">
        <f t="shared" si="2408"/>
        <v>1178100</v>
      </c>
    </row>
    <row r="4019" spans="1:10" s="152" customFormat="1" x14ac:dyDescent="0.2">
      <c r="A4019" s="216">
        <v>51280</v>
      </c>
      <c r="B4019" s="214" t="s">
        <v>812</v>
      </c>
      <c r="C4019" s="215">
        <v>559</v>
      </c>
      <c r="D4019" s="216" t="s">
        <v>25</v>
      </c>
      <c r="E4019" s="188">
        <v>4214</v>
      </c>
      <c r="F4019" s="229" t="s">
        <v>154</v>
      </c>
      <c r="G4019" s="209"/>
      <c r="H4019" s="334">
        <v>1632000</v>
      </c>
      <c r="I4019" s="334">
        <v>2728500</v>
      </c>
      <c r="J4019" s="334">
        <v>1178100</v>
      </c>
    </row>
    <row r="4020" spans="1:10" ht="31.5" x14ac:dyDescent="0.2">
      <c r="A4020" s="402">
        <v>51263</v>
      </c>
      <c r="B4020" s="440" t="s">
        <v>761</v>
      </c>
      <c r="C4020" s="441"/>
      <c r="D4020" s="441"/>
      <c r="E4020" s="442"/>
      <c r="F4020" s="234" t="s">
        <v>750</v>
      </c>
      <c r="G4020" s="180"/>
      <c r="H4020" s="151">
        <f>H4021+H4079+H4092+H4108</f>
        <v>67445000</v>
      </c>
      <c r="I4020" s="151">
        <f t="shared" ref="I4020:J4020" si="2409">I4021+I4079+I4092+I4108</f>
        <v>42116000</v>
      </c>
      <c r="J4020" s="151">
        <f t="shared" si="2409"/>
        <v>32221000</v>
      </c>
    </row>
    <row r="4021" spans="1:10" ht="33.75" x14ac:dyDescent="0.2">
      <c r="A4021" s="391">
        <v>51263</v>
      </c>
      <c r="B4021" s="297" t="s">
        <v>783</v>
      </c>
      <c r="C4021" s="297"/>
      <c r="D4021" s="297"/>
      <c r="E4021" s="298"/>
      <c r="F4021" s="300" t="s">
        <v>768</v>
      </c>
      <c r="G4021" s="301" t="s">
        <v>692</v>
      </c>
      <c r="H4021" s="302">
        <f>H4022+H4030+H4033+H4042+H4068+H4073</f>
        <v>2064000</v>
      </c>
      <c r="I4021" s="302">
        <f t="shared" ref="I4021:J4021" si="2410">I4022+I4030+I4033+I4042+I4068+I4073</f>
        <v>2108000</v>
      </c>
      <c r="J4021" s="302">
        <f t="shared" si="2410"/>
        <v>2108000</v>
      </c>
    </row>
    <row r="4022" spans="1:10" s="152" customFormat="1" x14ac:dyDescent="0.2">
      <c r="A4022" s="335">
        <v>51263</v>
      </c>
      <c r="B4022" s="333" t="s">
        <v>783</v>
      </c>
      <c r="C4022" s="286">
        <v>11</v>
      </c>
      <c r="D4022" s="333"/>
      <c r="E4022" s="287">
        <v>31</v>
      </c>
      <c r="F4022" s="288"/>
      <c r="G4022" s="288"/>
      <c r="H4022" s="318">
        <f>H4023+H4026+H4028</f>
        <v>17000</v>
      </c>
      <c r="I4022" s="318">
        <f t="shared" ref="I4022:J4022" si="2411">I4023+I4026+I4028</f>
        <v>17000</v>
      </c>
      <c r="J4022" s="318">
        <f t="shared" si="2411"/>
        <v>17000</v>
      </c>
    </row>
    <row r="4023" spans="1:10" x14ac:dyDescent="0.2">
      <c r="A4023" s="325">
        <v>51263</v>
      </c>
      <c r="B4023" s="329" t="s">
        <v>783</v>
      </c>
      <c r="C4023" s="330">
        <v>11</v>
      </c>
      <c r="D4023" s="325"/>
      <c r="E4023" s="187">
        <v>311</v>
      </c>
      <c r="F4023" s="231"/>
      <c r="G4023" s="331"/>
      <c r="H4023" s="200">
        <f>H4024+H4025</f>
        <v>10000</v>
      </c>
      <c r="I4023" s="200">
        <f t="shared" ref="I4023:J4023" si="2412">I4024+I4025</f>
        <v>10000</v>
      </c>
      <c r="J4023" s="200">
        <f t="shared" si="2412"/>
        <v>10000</v>
      </c>
    </row>
    <row r="4024" spans="1:10" ht="15" x14ac:dyDescent="0.2">
      <c r="A4024" s="216">
        <v>51263</v>
      </c>
      <c r="B4024" s="214" t="s">
        <v>783</v>
      </c>
      <c r="C4024" s="215">
        <v>11</v>
      </c>
      <c r="D4024" s="216" t="s">
        <v>25</v>
      </c>
      <c r="E4024" s="188">
        <v>3111</v>
      </c>
      <c r="F4024" s="229" t="s">
        <v>19</v>
      </c>
      <c r="H4024" s="334">
        <v>8000</v>
      </c>
      <c r="I4024" s="334">
        <v>8000</v>
      </c>
      <c r="J4024" s="334">
        <v>8000</v>
      </c>
    </row>
    <row r="4025" spans="1:10" ht="15" x14ac:dyDescent="0.2">
      <c r="A4025" s="216">
        <v>51263</v>
      </c>
      <c r="B4025" s="214" t="s">
        <v>783</v>
      </c>
      <c r="C4025" s="215">
        <v>11</v>
      </c>
      <c r="D4025" s="216" t="s">
        <v>25</v>
      </c>
      <c r="E4025" s="188">
        <v>3113</v>
      </c>
      <c r="F4025" s="229" t="s">
        <v>20</v>
      </c>
      <c r="H4025" s="334">
        <v>2000</v>
      </c>
      <c r="I4025" s="334">
        <v>2000</v>
      </c>
      <c r="J4025" s="334">
        <v>2000</v>
      </c>
    </row>
    <row r="4026" spans="1:10" x14ac:dyDescent="0.2">
      <c r="A4026" s="325">
        <v>51263</v>
      </c>
      <c r="B4026" s="329" t="s">
        <v>783</v>
      </c>
      <c r="C4026" s="330">
        <v>11</v>
      </c>
      <c r="D4026" s="325"/>
      <c r="E4026" s="187">
        <v>312</v>
      </c>
      <c r="F4026" s="231"/>
      <c r="G4026" s="331"/>
      <c r="H4026" s="200">
        <f>H4027</f>
        <v>5000</v>
      </c>
      <c r="I4026" s="200">
        <f t="shared" ref="I4026:J4026" si="2413">I4027</f>
        <v>5000</v>
      </c>
      <c r="J4026" s="200">
        <f t="shared" si="2413"/>
        <v>5000</v>
      </c>
    </row>
    <row r="4027" spans="1:10" ht="15" x14ac:dyDescent="0.2">
      <c r="A4027" s="216">
        <v>51263</v>
      </c>
      <c r="B4027" s="214" t="s">
        <v>783</v>
      </c>
      <c r="C4027" s="215">
        <v>11</v>
      </c>
      <c r="D4027" s="216" t="s">
        <v>25</v>
      </c>
      <c r="E4027" s="188">
        <v>3121</v>
      </c>
      <c r="F4027" s="229" t="s">
        <v>22</v>
      </c>
      <c r="H4027" s="334">
        <v>5000</v>
      </c>
      <c r="I4027" s="334">
        <v>5000</v>
      </c>
      <c r="J4027" s="334">
        <v>5000</v>
      </c>
    </row>
    <row r="4028" spans="1:10" s="152" customFormat="1" x14ac:dyDescent="0.2">
      <c r="A4028" s="325">
        <v>51263</v>
      </c>
      <c r="B4028" s="329" t="s">
        <v>783</v>
      </c>
      <c r="C4028" s="330">
        <v>11</v>
      </c>
      <c r="D4028" s="325"/>
      <c r="E4028" s="187">
        <v>313</v>
      </c>
      <c r="F4028" s="231"/>
      <c r="G4028" s="331"/>
      <c r="H4028" s="200">
        <f>H4029</f>
        <v>2000</v>
      </c>
      <c r="I4028" s="200">
        <f t="shared" ref="I4028:J4028" si="2414">I4029</f>
        <v>2000</v>
      </c>
      <c r="J4028" s="200">
        <f t="shared" si="2414"/>
        <v>2000</v>
      </c>
    </row>
    <row r="4029" spans="1:10" ht="15" x14ac:dyDescent="0.2">
      <c r="A4029" s="216">
        <v>51263</v>
      </c>
      <c r="B4029" s="214" t="s">
        <v>783</v>
      </c>
      <c r="C4029" s="215">
        <v>11</v>
      </c>
      <c r="D4029" s="216" t="s">
        <v>25</v>
      </c>
      <c r="E4029" s="188">
        <v>3132</v>
      </c>
      <c r="F4029" s="229" t="s">
        <v>280</v>
      </c>
      <c r="H4029" s="334">
        <v>2000</v>
      </c>
      <c r="I4029" s="334">
        <v>2000</v>
      </c>
      <c r="J4029" s="334">
        <v>2000</v>
      </c>
    </row>
    <row r="4030" spans="1:10" x14ac:dyDescent="0.2">
      <c r="A4030" s="335">
        <v>51263</v>
      </c>
      <c r="B4030" s="333" t="s">
        <v>783</v>
      </c>
      <c r="C4030" s="286">
        <v>11</v>
      </c>
      <c r="D4030" s="333"/>
      <c r="E4030" s="287">
        <v>32</v>
      </c>
      <c r="F4030" s="288"/>
      <c r="G4030" s="288"/>
      <c r="H4030" s="318">
        <f>H4031</f>
        <v>6000</v>
      </c>
      <c r="I4030" s="318">
        <f t="shared" ref="I4030:J4031" si="2415">I4031</f>
        <v>6000</v>
      </c>
      <c r="J4030" s="318">
        <f t="shared" si="2415"/>
        <v>6000</v>
      </c>
    </row>
    <row r="4031" spans="1:10" x14ac:dyDescent="0.2">
      <c r="A4031" s="325">
        <v>51263</v>
      </c>
      <c r="B4031" s="329" t="s">
        <v>783</v>
      </c>
      <c r="C4031" s="330">
        <v>11</v>
      </c>
      <c r="D4031" s="325"/>
      <c r="E4031" s="187">
        <v>329</v>
      </c>
      <c r="F4031" s="231"/>
      <c r="G4031" s="331"/>
      <c r="H4031" s="200">
        <f>H4032</f>
        <v>6000</v>
      </c>
      <c r="I4031" s="200">
        <f t="shared" si="2415"/>
        <v>6000</v>
      </c>
      <c r="J4031" s="200">
        <f t="shared" si="2415"/>
        <v>6000</v>
      </c>
    </row>
    <row r="4032" spans="1:10" x14ac:dyDescent="0.2">
      <c r="A4032" s="216">
        <v>51263</v>
      </c>
      <c r="B4032" s="214" t="s">
        <v>783</v>
      </c>
      <c r="C4032" s="215">
        <v>11</v>
      </c>
      <c r="D4032" s="216" t="s">
        <v>25</v>
      </c>
      <c r="E4032" s="188">
        <v>3299</v>
      </c>
      <c r="F4032" s="229" t="s">
        <v>125</v>
      </c>
      <c r="H4032" s="334">
        <v>6000</v>
      </c>
      <c r="I4032" s="334">
        <v>6000</v>
      </c>
      <c r="J4032" s="243">
        <v>6000</v>
      </c>
    </row>
    <row r="4033" spans="1:10" s="152" customFormat="1" x14ac:dyDescent="0.2">
      <c r="A4033" s="335">
        <v>51263</v>
      </c>
      <c r="B4033" s="333" t="s">
        <v>783</v>
      </c>
      <c r="C4033" s="286">
        <v>43</v>
      </c>
      <c r="D4033" s="333"/>
      <c r="E4033" s="287">
        <v>31</v>
      </c>
      <c r="F4033" s="288"/>
      <c r="G4033" s="288"/>
      <c r="H4033" s="318">
        <f>H4034+H4038+H4040</f>
        <v>1120000</v>
      </c>
      <c r="I4033" s="318">
        <f t="shared" ref="I4033:J4033" si="2416">I4034+I4038+I4040</f>
        <v>1179000</v>
      </c>
      <c r="J4033" s="318">
        <f t="shared" si="2416"/>
        <v>1179000</v>
      </c>
    </row>
    <row r="4034" spans="1:10" x14ac:dyDescent="0.2">
      <c r="A4034" s="325">
        <v>51263</v>
      </c>
      <c r="B4034" s="329" t="s">
        <v>783</v>
      </c>
      <c r="C4034" s="330">
        <v>43</v>
      </c>
      <c r="D4034" s="325"/>
      <c r="E4034" s="187">
        <v>311</v>
      </c>
      <c r="F4034" s="231"/>
      <c r="G4034" s="331"/>
      <c r="H4034" s="200">
        <f>H4035+H4036+H4037</f>
        <v>888000</v>
      </c>
      <c r="I4034" s="200">
        <f t="shared" ref="I4034:J4034" si="2417">I4035+I4036+I4037</f>
        <v>945000</v>
      </c>
      <c r="J4034" s="200">
        <f t="shared" si="2417"/>
        <v>945000</v>
      </c>
    </row>
    <row r="4035" spans="1:10" ht="15" x14ac:dyDescent="0.2">
      <c r="A4035" s="216">
        <v>51263</v>
      </c>
      <c r="B4035" s="214" t="s">
        <v>783</v>
      </c>
      <c r="C4035" s="215">
        <v>43</v>
      </c>
      <c r="D4035" s="216" t="s">
        <v>25</v>
      </c>
      <c r="E4035" s="188">
        <v>3111</v>
      </c>
      <c r="F4035" s="229" t="s">
        <v>19</v>
      </c>
      <c r="H4035" s="334">
        <v>820000</v>
      </c>
      <c r="I4035" s="334">
        <v>880000</v>
      </c>
      <c r="J4035" s="334">
        <v>880000</v>
      </c>
    </row>
    <row r="4036" spans="1:10" ht="15" x14ac:dyDescent="0.2">
      <c r="A4036" s="216">
        <v>51263</v>
      </c>
      <c r="B4036" s="214" t="s">
        <v>783</v>
      </c>
      <c r="C4036" s="215">
        <v>43</v>
      </c>
      <c r="D4036" s="216" t="s">
        <v>25</v>
      </c>
      <c r="E4036" s="188">
        <v>3112</v>
      </c>
      <c r="F4036" s="229" t="s">
        <v>640</v>
      </c>
      <c r="H4036" s="334">
        <v>45000</v>
      </c>
      <c r="I4036" s="334">
        <v>45000</v>
      </c>
      <c r="J4036" s="334">
        <v>45000</v>
      </c>
    </row>
    <row r="4037" spans="1:10" ht="15" x14ac:dyDescent="0.2">
      <c r="A4037" s="216">
        <v>51263</v>
      </c>
      <c r="B4037" s="214" t="s">
        <v>783</v>
      </c>
      <c r="C4037" s="215">
        <v>43</v>
      </c>
      <c r="D4037" s="216" t="s">
        <v>25</v>
      </c>
      <c r="E4037" s="188">
        <v>3113</v>
      </c>
      <c r="F4037" s="229" t="s">
        <v>20</v>
      </c>
      <c r="H4037" s="334">
        <v>23000</v>
      </c>
      <c r="I4037" s="334">
        <v>20000</v>
      </c>
      <c r="J4037" s="334">
        <v>20000</v>
      </c>
    </row>
    <row r="4038" spans="1:10" x14ac:dyDescent="0.2">
      <c r="A4038" s="325">
        <v>51263</v>
      </c>
      <c r="B4038" s="329" t="s">
        <v>783</v>
      </c>
      <c r="C4038" s="330">
        <v>43</v>
      </c>
      <c r="D4038" s="325"/>
      <c r="E4038" s="187">
        <v>312</v>
      </c>
      <c r="F4038" s="231"/>
      <c r="G4038" s="331"/>
      <c r="H4038" s="200">
        <f>H4039</f>
        <v>85000</v>
      </c>
      <c r="I4038" s="200">
        <f t="shared" ref="I4038" si="2418">I4039</f>
        <v>85000</v>
      </c>
      <c r="J4038" s="200">
        <f t="shared" ref="J4038" si="2419">J4039</f>
        <v>85000</v>
      </c>
    </row>
    <row r="4039" spans="1:10" ht="15" x14ac:dyDescent="0.2">
      <c r="A4039" s="216">
        <v>51263</v>
      </c>
      <c r="B4039" s="214" t="s">
        <v>783</v>
      </c>
      <c r="C4039" s="215">
        <v>43</v>
      </c>
      <c r="D4039" s="216" t="s">
        <v>25</v>
      </c>
      <c r="E4039" s="188">
        <v>3121</v>
      </c>
      <c r="F4039" s="229" t="s">
        <v>22</v>
      </c>
      <c r="H4039" s="334">
        <v>85000</v>
      </c>
      <c r="I4039" s="334">
        <v>85000</v>
      </c>
      <c r="J4039" s="334">
        <v>85000</v>
      </c>
    </row>
    <row r="4040" spans="1:10" x14ac:dyDescent="0.2">
      <c r="A4040" s="325">
        <v>51263</v>
      </c>
      <c r="B4040" s="329" t="s">
        <v>783</v>
      </c>
      <c r="C4040" s="330">
        <v>43</v>
      </c>
      <c r="D4040" s="325"/>
      <c r="E4040" s="187">
        <v>313</v>
      </c>
      <c r="F4040" s="231"/>
      <c r="G4040" s="331"/>
      <c r="H4040" s="200">
        <f>H4041</f>
        <v>147000</v>
      </c>
      <c r="I4040" s="200">
        <f t="shared" ref="I4040" si="2420">I4041</f>
        <v>149000</v>
      </c>
      <c r="J4040" s="200">
        <f t="shared" ref="J4040" si="2421">J4041</f>
        <v>149000</v>
      </c>
    </row>
    <row r="4041" spans="1:10" ht="15" x14ac:dyDescent="0.2">
      <c r="A4041" s="216">
        <v>51263</v>
      </c>
      <c r="B4041" s="214" t="s">
        <v>783</v>
      </c>
      <c r="C4041" s="215">
        <v>43</v>
      </c>
      <c r="D4041" s="216" t="s">
        <v>25</v>
      </c>
      <c r="E4041" s="188">
        <v>3132</v>
      </c>
      <c r="F4041" s="229" t="s">
        <v>280</v>
      </c>
      <c r="H4041" s="334">
        <v>147000</v>
      </c>
      <c r="I4041" s="334">
        <v>149000</v>
      </c>
      <c r="J4041" s="334">
        <v>149000</v>
      </c>
    </row>
    <row r="4042" spans="1:10" s="152" customFormat="1" x14ac:dyDescent="0.2">
      <c r="A4042" s="335">
        <v>51263</v>
      </c>
      <c r="B4042" s="333" t="s">
        <v>783</v>
      </c>
      <c r="C4042" s="286">
        <v>43</v>
      </c>
      <c r="D4042" s="333"/>
      <c r="E4042" s="287">
        <v>32</v>
      </c>
      <c r="F4042" s="288"/>
      <c r="G4042" s="288"/>
      <c r="H4042" s="318">
        <f>H4043+H4048+H4053+H4061</f>
        <v>750000</v>
      </c>
      <c r="I4042" s="318">
        <f t="shared" ref="I4042:J4042" si="2422">I4043+I4048+I4053+I4061</f>
        <v>750000</v>
      </c>
      <c r="J4042" s="318">
        <f t="shared" si="2422"/>
        <v>750000</v>
      </c>
    </row>
    <row r="4043" spans="1:10" x14ac:dyDescent="0.2">
      <c r="A4043" s="325">
        <v>51263</v>
      </c>
      <c r="B4043" s="329" t="s">
        <v>783</v>
      </c>
      <c r="C4043" s="330">
        <v>43</v>
      </c>
      <c r="D4043" s="325"/>
      <c r="E4043" s="187">
        <v>321</v>
      </c>
      <c r="F4043" s="231"/>
      <c r="G4043" s="331"/>
      <c r="H4043" s="200">
        <f>H4044+H4045+H4046+H4047</f>
        <v>87000</v>
      </c>
      <c r="I4043" s="200">
        <f t="shared" ref="I4043:J4043" si="2423">I4044+I4045+I4046+I4047</f>
        <v>87000</v>
      </c>
      <c r="J4043" s="200">
        <f t="shared" si="2423"/>
        <v>87000</v>
      </c>
    </row>
    <row r="4044" spans="1:10" ht="15" x14ac:dyDescent="0.2">
      <c r="A4044" s="216">
        <v>51263</v>
      </c>
      <c r="B4044" s="214" t="s">
        <v>783</v>
      </c>
      <c r="C4044" s="215">
        <v>43</v>
      </c>
      <c r="D4044" s="216" t="s">
        <v>25</v>
      </c>
      <c r="E4044" s="188">
        <v>3211</v>
      </c>
      <c r="F4044" s="229" t="s">
        <v>110</v>
      </c>
      <c r="H4044" s="334">
        <v>45000</v>
      </c>
      <c r="I4044" s="334">
        <v>45000</v>
      </c>
      <c r="J4044" s="334">
        <v>45000</v>
      </c>
    </row>
    <row r="4045" spans="1:10" ht="30" x14ac:dyDescent="0.2">
      <c r="A4045" s="216">
        <v>51263</v>
      </c>
      <c r="B4045" s="214" t="s">
        <v>783</v>
      </c>
      <c r="C4045" s="215">
        <v>43</v>
      </c>
      <c r="D4045" s="216" t="s">
        <v>25</v>
      </c>
      <c r="E4045" s="188">
        <v>3212</v>
      </c>
      <c r="F4045" s="229" t="s">
        <v>111</v>
      </c>
      <c r="H4045" s="334">
        <v>30000</v>
      </c>
      <c r="I4045" s="334">
        <v>30000</v>
      </c>
      <c r="J4045" s="334">
        <v>30000</v>
      </c>
    </row>
    <row r="4046" spans="1:10" ht="15" x14ac:dyDescent="0.2">
      <c r="A4046" s="216">
        <v>51263</v>
      </c>
      <c r="B4046" s="214" t="s">
        <v>783</v>
      </c>
      <c r="C4046" s="215">
        <v>43</v>
      </c>
      <c r="D4046" s="216" t="s">
        <v>25</v>
      </c>
      <c r="E4046" s="188">
        <v>3213</v>
      </c>
      <c r="F4046" s="229" t="s">
        <v>112</v>
      </c>
      <c r="H4046" s="334">
        <v>10000</v>
      </c>
      <c r="I4046" s="334">
        <v>10000</v>
      </c>
      <c r="J4046" s="334">
        <v>10000</v>
      </c>
    </row>
    <row r="4047" spans="1:10" ht="15" x14ac:dyDescent="0.2">
      <c r="A4047" s="216">
        <v>51263</v>
      </c>
      <c r="B4047" s="214" t="s">
        <v>783</v>
      </c>
      <c r="C4047" s="215">
        <v>43</v>
      </c>
      <c r="D4047" s="216" t="s">
        <v>25</v>
      </c>
      <c r="E4047" s="188">
        <v>3214</v>
      </c>
      <c r="F4047" s="229" t="s">
        <v>234</v>
      </c>
      <c r="H4047" s="334">
        <v>2000</v>
      </c>
      <c r="I4047" s="334">
        <v>2000</v>
      </c>
      <c r="J4047" s="334">
        <v>2000</v>
      </c>
    </row>
    <row r="4048" spans="1:10" x14ac:dyDescent="0.2">
      <c r="A4048" s="325">
        <v>51263</v>
      </c>
      <c r="B4048" s="329" t="s">
        <v>783</v>
      </c>
      <c r="C4048" s="330">
        <v>43</v>
      </c>
      <c r="D4048" s="325"/>
      <c r="E4048" s="187">
        <v>322</v>
      </c>
      <c r="F4048" s="231"/>
      <c r="G4048" s="331"/>
      <c r="H4048" s="200">
        <f>H4049+H4050+H4051+H4052</f>
        <v>61000</v>
      </c>
      <c r="I4048" s="200">
        <f t="shared" ref="I4048:J4048" si="2424">I4049+I4050+I4051+I4052</f>
        <v>61000</v>
      </c>
      <c r="J4048" s="200">
        <f t="shared" si="2424"/>
        <v>61000</v>
      </c>
    </row>
    <row r="4049" spans="1:10" ht="15" x14ac:dyDescent="0.2">
      <c r="A4049" s="216">
        <v>51263</v>
      </c>
      <c r="B4049" s="214" t="s">
        <v>783</v>
      </c>
      <c r="C4049" s="215">
        <v>43</v>
      </c>
      <c r="D4049" s="216" t="s">
        <v>25</v>
      </c>
      <c r="E4049" s="188">
        <v>3221</v>
      </c>
      <c r="F4049" s="229" t="s">
        <v>146</v>
      </c>
      <c r="H4049" s="334">
        <v>13000</v>
      </c>
      <c r="I4049" s="334">
        <v>13000</v>
      </c>
      <c r="J4049" s="334">
        <v>13000</v>
      </c>
    </row>
    <row r="4050" spans="1:10" s="152" customFormat="1" x14ac:dyDescent="0.2">
      <c r="A4050" s="216">
        <v>51263</v>
      </c>
      <c r="B4050" s="214" t="s">
        <v>783</v>
      </c>
      <c r="C4050" s="215">
        <v>43</v>
      </c>
      <c r="D4050" s="216" t="s">
        <v>25</v>
      </c>
      <c r="E4050" s="188">
        <v>3223</v>
      </c>
      <c r="F4050" s="229" t="s">
        <v>115</v>
      </c>
      <c r="G4050" s="209"/>
      <c r="H4050" s="334">
        <v>35000</v>
      </c>
      <c r="I4050" s="334">
        <v>35000</v>
      </c>
      <c r="J4050" s="334">
        <v>35000</v>
      </c>
    </row>
    <row r="4051" spans="1:10" ht="30" x14ac:dyDescent="0.2">
      <c r="A4051" s="216">
        <v>51263</v>
      </c>
      <c r="B4051" s="214" t="s">
        <v>783</v>
      </c>
      <c r="C4051" s="215">
        <v>43</v>
      </c>
      <c r="D4051" s="216" t="s">
        <v>25</v>
      </c>
      <c r="E4051" s="188">
        <v>3224</v>
      </c>
      <c r="F4051" s="229" t="s">
        <v>144</v>
      </c>
      <c r="H4051" s="334">
        <v>6000</v>
      </c>
      <c r="I4051" s="334">
        <v>6000</v>
      </c>
      <c r="J4051" s="334">
        <v>6000</v>
      </c>
    </row>
    <row r="4052" spans="1:10" ht="15" x14ac:dyDescent="0.2">
      <c r="A4052" s="216">
        <v>51263</v>
      </c>
      <c r="B4052" s="214" t="s">
        <v>783</v>
      </c>
      <c r="C4052" s="215">
        <v>43</v>
      </c>
      <c r="D4052" s="216" t="s">
        <v>25</v>
      </c>
      <c r="E4052" s="188">
        <v>3225</v>
      </c>
      <c r="F4052" s="229" t="s">
        <v>151</v>
      </c>
      <c r="H4052" s="334">
        <v>7000</v>
      </c>
      <c r="I4052" s="334">
        <v>7000</v>
      </c>
      <c r="J4052" s="334">
        <v>7000</v>
      </c>
    </row>
    <row r="4053" spans="1:10" x14ac:dyDescent="0.2">
      <c r="A4053" s="325">
        <v>51263</v>
      </c>
      <c r="B4053" s="329" t="s">
        <v>783</v>
      </c>
      <c r="C4053" s="330">
        <v>43</v>
      </c>
      <c r="D4053" s="325"/>
      <c r="E4053" s="187">
        <v>323</v>
      </c>
      <c r="F4053" s="231"/>
      <c r="G4053" s="331"/>
      <c r="H4053" s="200">
        <f>H4054+H4055+H4056+H4057+H4058+H4059+H4060</f>
        <v>222000</v>
      </c>
      <c r="I4053" s="200">
        <f t="shared" ref="I4053:J4053" si="2425">I4054+I4055+I4056+I4057+I4058+I4059+I4060</f>
        <v>222000</v>
      </c>
      <c r="J4053" s="200">
        <f t="shared" si="2425"/>
        <v>222000</v>
      </c>
    </row>
    <row r="4054" spans="1:10" ht="15" x14ac:dyDescent="0.2">
      <c r="A4054" s="216">
        <v>51263</v>
      </c>
      <c r="B4054" s="214" t="s">
        <v>783</v>
      </c>
      <c r="C4054" s="215">
        <v>43</v>
      </c>
      <c r="D4054" s="216" t="s">
        <v>25</v>
      </c>
      <c r="E4054" s="188">
        <v>3231</v>
      </c>
      <c r="F4054" s="229" t="s">
        <v>117</v>
      </c>
      <c r="H4054" s="334">
        <v>32000</v>
      </c>
      <c r="I4054" s="334">
        <v>32000</v>
      </c>
      <c r="J4054" s="334">
        <v>32000</v>
      </c>
    </row>
    <row r="4055" spans="1:10" s="152" customFormat="1" x14ac:dyDescent="0.2">
      <c r="A4055" s="216">
        <v>51263</v>
      </c>
      <c r="B4055" s="214" t="s">
        <v>783</v>
      </c>
      <c r="C4055" s="215">
        <v>43</v>
      </c>
      <c r="D4055" s="216" t="s">
        <v>25</v>
      </c>
      <c r="E4055" s="188">
        <v>3233</v>
      </c>
      <c r="F4055" s="229" t="s">
        <v>119</v>
      </c>
      <c r="G4055" s="209"/>
      <c r="H4055" s="334">
        <v>40000</v>
      </c>
      <c r="I4055" s="334">
        <v>40000</v>
      </c>
      <c r="J4055" s="334">
        <v>40000</v>
      </c>
    </row>
    <row r="4056" spans="1:10" ht="15" x14ac:dyDescent="0.2">
      <c r="A4056" s="216">
        <v>51263</v>
      </c>
      <c r="B4056" s="214" t="s">
        <v>783</v>
      </c>
      <c r="C4056" s="215">
        <v>43</v>
      </c>
      <c r="D4056" s="216" t="s">
        <v>25</v>
      </c>
      <c r="E4056" s="188">
        <v>3234</v>
      </c>
      <c r="F4056" s="229" t="s">
        <v>120</v>
      </c>
      <c r="H4056" s="334">
        <v>30000</v>
      </c>
      <c r="I4056" s="334">
        <v>30000</v>
      </c>
      <c r="J4056" s="334">
        <v>30000</v>
      </c>
    </row>
    <row r="4057" spans="1:10" ht="15" x14ac:dyDescent="0.2">
      <c r="A4057" s="216">
        <v>51263</v>
      </c>
      <c r="B4057" s="214" t="s">
        <v>783</v>
      </c>
      <c r="C4057" s="215">
        <v>43</v>
      </c>
      <c r="D4057" s="216" t="s">
        <v>25</v>
      </c>
      <c r="E4057" s="188">
        <v>3236</v>
      </c>
      <c r="F4057" s="229" t="s">
        <v>121</v>
      </c>
      <c r="H4057" s="334">
        <v>12000</v>
      </c>
      <c r="I4057" s="334">
        <v>12000</v>
      </c>
      <c r="J4057" s="334">
        <v>12000</v>
      </c>
    </row>
    <row r="4058" spans="1:10" s="152" customFormat="1" x14ac:dyDescent="0.2">
      <c r="A4058" s="216">
        <v>51263</v>
      </c>
      <c r="B4058" s="214" t="s">
        <v>783</v>
      </c>
      <c r="C4058" s="215">
        <v>43</v>
      </c>
      <c r="D4058" s="216" t="s">
        <v>25</v>
      </c>
      <c r="E4058" s="188">
        <v>3237</v>
      </c>
      <c r="F4058" s="229" t="s">
        <v>36</v>
      </c>
      <c r="G4058" s="209"/>
      <c r="H4058" s="334">
        <v>70000</v>
      </c>
      <c r="I4058" s="334">
        <v>70000</v>
      </c>
      <c r="J4058" s="334">
        <v>70000</v>
      </c>
    </row>
    <row r="4059" spans="1:10" ht="15" x14ac:dyDescent="0.2">
      <c r="A4059" s="216">
        <v>51263</v>
      </c>
      <c r="B4059" s="214" t="s">
        <v>783</v>
      </c>
      <c r="C4059" s="215">
        <v>43</v>
      </c>
      <c r="D4059" s="216" t="s">
        <v>25</v>
      </c>
      <c r="E4059" s="188">
        <v>3238</v>
      </c>
      <c r="F4059" s="229" t="s">
        <v>122</v>
      </c>
      <c r="H4059" s="334">
        <v>20000</v>
      </c>
      <c r="I4059" s="334">
        <v>20000</v>
      </c>
      <c r="J4059" s="334">
        <v>20000</v>
      </c>
    </row>
    <row r="4060" spans="1:10" s="152" customFormat="1" x14ac:dyDescent="0.2">
      <c r="A4060" s="216">
        <v>51263</v>
      </c>
      <c r="B4060" s="214" t="s">
        <v>783</v>
      </c>
      <c r="C4060" s="215">
        <v>43</v>
      </c>
      <c r="D4060" s="216" t="s">
        <v>25</v>
      </c>
      <c r="E4060" s="188">
        <v>3239</v>
      </c>
      <c r="F4060" s="229" t="s">
        <v>41</v>
      </c>
      <c r="G4060" s="209"/>
      <c r="H4060" s="334">
        <v>18000</v>
      </c>
      <c r="I4060" s="334">
        <v>18000</v>
      </c>
      <c r="J4060" s="334">
        <v>18000</v>
      </c>
    </row>
    <row r="4061" spans="1:10" x14ac:dyDescent="0.2">
      <c r="A4061" s="325">
        <v>51263</v>
      </c>
      <c r="B4061" s="329" t="s">
        <v>783</v>
      </c>
      <c r="C4061" s="330">
        <v>43</v>
      </c>
      <c r="D4061" s="325"/>
      <c r="E4061" s="187">
        <v>329</v>
      </c>
      <c r="F4061" s="231"/>
      <c r="G4061" s="331"/>
      <c r="H4061" s="200">
        <f>H4062+H4063+H4064+H4065+H4066+H4067</f>
        <v>380000</v>
      </c>
      <c r="I4061" s="200">
        <f t="shared" ref="I4061:J4061" si="2426">I4062+I4063+I4064+I4065+I4066+I4067</f>
        <v>380000</v>
      </c>
      <c r="J4061" s="200">
        <f t="shared" si="2426"/>
        <v>380000</v>
      </c>
    </row>
    <row r="4062" spans="1:10" s="152" customFormat="1" ht="30" x14ac:dyDescent="0.2">
      <c r="A4062" s="216">
        <v>51263</v>
      </c>
      <c r="B4062" s="214" t="s">
        <v>783</v>
      </c>
      <c r="C4062" s="215">
        <v>43</v>
      </c>
      <c r="D4062" s="216" t="s">
        <v>25</v>
      </c>
      <c r="E4062" s="188">
        <v>3291</v>
      </c>
      <c r="F4062" s="229" t="s">
        <v>152</v>
      </c>
      <c r="G4062" s="209"/>
      <c r="H4062" s="334">
        <v>185000</v>
      </c>
      <c r="I4062" s="334">
        <v>185000</v>
      </c>
      <c r="J4062" s="334">
        <v>185000</v>
      </c>
    </row>
    <row r="4063" spans="1:10" ht="15" x14ac:dyDescent="0.2">
      <c r="A4063" s="216">
        <v>51263</v>
      </c>
      <c r="B4063" s="214" t="s">
        <v>783</v>
      </c>
      <c r="C4063" s="215">
        <v>43</v>
      </c>
      <c r="D4063" s="216" t="s">
        <v>25</v>
      </c>
      <c r="E4063" s="188">
        <v>3292</v>
      </c>
      <c r="F4063" s="229" t="s">
        <v>123</v>
      </c>
      <c r="H4063" s="334">
        <v>30000</v>
      </c>
      <c r="I4063" s="334">
        <v>30000</v>
      </c>
      <c r="J4063" s="334">
        <v>30000</v>
      </c>
    </row>
    <row r="4064" spans="1:10" ht="15" x14ac:dyDescent="0.2">
      <c r="A4064" s="216">
        <v>51263</v>
      </c>
      <c r="B4064" s="214" t="s">
        <v>783</v>
      </c>
      <c r="C4064" s="215">
        <v>43</v>
      </c>
      <c r="D4064" s="216" t="s">
        <v>25</v>
      </c>
      <c r="E4064" s="188">
        <v>3293</v>
      </c>
      <c r="F4064" s="229" t="s">
        <v>124</v>
      </c>
      <c r="H4064" s="334">
        <v>42000</v>
      </c>
      <c r="I4064" s="334">
        <v>42000</v>
      </c>
      <c r="J4064" s="334">
        <v>42000</v>
      </c>
    </row>
    <row r="4065" spans="1:10" s="152" customFormat="1" x14ac:dyDescent="0.2">
      <c r="A4065" s="216">
        <v>51263</v>
      </c>
      <c r="B4065" s="214" t="s">
        <v>783</v>
      </c>
      <c r="C4065" s="215">
        <v>43</v>
      </c>
      <c r="D4065" s="216" t="s">
        <v>25</v>
      </c>
      <c r="E4065" s="188">
        <v>3294</v>
      </c>
      <c r="F4065" s="229" t="s">
        <v>611</v>
      </c>
      <c r="G4065" s="209"/>
      <c r="H4065" s="334">
        <v>105000</v>
      </c>
      <c r="I4065" s="334">
        <v>105000</v>
      </c>
      <c r="J4065" s="334">
        <v>105000</v>
      </c>
    </row>
    <row r="4066" spans="1:10" ht="15" x14ac:dyDescent="0.2">
      <c r="A4066" s="216">
        <v>51263</v>
      </c>
      <c r="B4066" s="214" t="s">
        <v>783</v>
      </c>
      <c r="C4066" s="215">
        <v>43</v>
      </c>
      <c r="D4066" s="216" t="s">
        <v>25</v>
      </c>
      <c r="E4066" s="188">
        <v>3295</v>
      </c>
      <c r="F4066" s="229" t="s">
        <v>237</v>
      </c>
      <c r="H4066" s="334">
        <v>12000</v>
      </c>
      <c r="I4066" s="334">
        <v>12000</v>
      </c>
      <c r="J4066" s="334">
        <v>12000</v>
      </c>
    </row>
    <row r="4067" spans="1:10" ht="15" x14ac:dyDescent="0.2">
      <c r="A4067" s="216">
        <v>51263</v>
      </c>
      <c r="B4067" s="214" t="s">
        <v>783</v>
      </c>
      <c r="C4067" s="215">
        <v>43</v>
      </c>
      <c r="D4067" s="216" t="s">
        <v>25</v>
      </c>
      <c r="E4067" s="188">
        <v>3299</v>
      </c>
      <c r="F4067" s="229" t="s">
        <v>125</v>
      </c>
      <c r="H4067" s="334">
        <v>6000</v>
      </c>
      <c r="I4067" s="334">
        <v>6000</v>
      </c>
      <c r="J4067" s="334">
        <v>6000</v>
      </c>
    </row>
    <row r="4068" spans="1:10" s="152" customFormat="1" x14ac:dyDescent="0.2">
      <c r="A4068" s="335">
        <v>51263</v>
      </c>
      <c r="B4068" s="333" t="s">
        <v>783</v>
      </c>
      <c r="C4068" s="286">
        <v>43</v>
      </c>
      <c r="D4068" s="333"/>
      <c r="E4068" s="287">
        <v>34</v>
      </c>
      <c r="F4068" s="288"/>
      <c r="G4068" s="288"/>
      <c r="H4068" s="318">
        <f>H4069</f>
        <v>121000</v>
      </c>
      <c r="I4068" s="318">
        <f t="shared" ref="I4068:J4068" si="2427">I4069</f>
        <v>121000</v>
      </c>
      <c r="J4068" s="318">
        <f t="shared" si="2427"/>
        <v>121000</v>
      </c>
    </row>
    <row r="4069" spans="1:10" x14ac:dyDescent="0.2">
      <c r="A4069" s="325">
        <v>51263</v>
      </c>
      <c r="B4069" s="329" t="s">
        <v>783</v>
      </c>
      <c r="C4069" s="330">
        <v>43</v>
      </c>
      <c r="D4069" s="325"/>
      <c r="E4069" s="187">
        <v>343</v>
      </c>
      <c r="F4069" s="231"/>
      <c r="G4069" s="331"/>
      <c r="H4069" s="200">
        <f>H4070+H4071+H4072</f>
        <v>121000</v>
      </c>
      <c r="I4069" s="200">
        <f t="shared" ref="I4069:J4069" si="2428">I4070+I4071+I4072</f>
        <v>121000</v>
      </c>
      <c r="J4069" s="200">
        <f t="shared" si="2428"/>
        <v>121000</v>
      </c>
    </row>
    <row r="4070" spans="1:10" ht="15" x14ac:dyDescent="0.2">
      <c r="A4070" s="216">
        <v>51263</v>
      </c>
      <c r="B4070" s="214" t="s">
        <v>783</v>
      </c>
      <c r="C4070" s="215">
        <v>43</v>
      </c>
      <c r="D4070" s="216" t="s">
        <v>25</v>
      </c>
      <c r="E4070" s="188">
        <v>3431</v>
      </c>
      <c r="F4070" s="229" t="s">
        <v>153</v>
      </c>
      <c r="H4070" s="334">
        <v>20000</v>
      </c>
      <c r="I4070" s="334">
        <v>20000</v>
      </c>
      <c r="J4070" s="334">
        <v>20000</v>
      </c>
    </row>
    <row r="4071" spans="1:10" s="152" customFormat="1" x14ac:dyDescent="0.2">
      <c r="A4071" s="216">
        <v>51263</v>
      </c>
      <c r="B4071" s="214" t="s">
        <v>783</v>
      </c>
      <c r="C4071" s="215">
        <v>43</v>
      </c>
      <c r="D4071" s="216" t="s">
        <v>25</v>
      </c>
      <c r="E4071" s="188">
        <v>3433</v>
      </c>
      <c r="F4071" s="229" t="s">
        <v>126</v>
      </c>
      <c r="G4071" s="209"/>
      <c r="H4071" s="334">
        <v>1000</v>
      </c>
      <c r="I4071" s="334">
        <v>1000</v>
      </c>
      <c r="J4071" s="334">
        <v>1000</v>
      </c>
    </row>
    <row r="4072" spans="1:10" ht="15" x14ac:dyDescent="0.2">
      <c r="A4072" s="216">
        <v>51263</v>
      </c>
      <c r="B4072" s="214" t="s">
        <v>783</v>
      </c>
      <c r="C4072" s="215">
        <v>43</v>
      </c>
      <c r="D4072" s="216" t="s">
        <v>25</v>
      </c>
      <c r="E4072" s="188">
        <v>3434</v>
      </c>
      <c r="F4072" s="229" t="s">
        <v>127</v>
      </c>
      <c r="H4072" s="334">
        <v>100000</v>
      </c>
      <c r="I4072" s="334">
        <v>100000</v>
      </c>
      <c r="J4072" s="334">
        <v>100000</v>
      </c>
    </row>
    <row r="4073" spans="1:10" s="152" customFormat="1" x14ac:dyDescent="0.2">
      <c r="A4073" s="335">
        <v>51263</v>
      </c>
      <c r="B4073" s="333" t="s">
        <v>783</v>
      </c>
      <c r="C4073" s="286">
        <v>43</v>
      </c>
      <c r="D4073" s="333"/>
      <c r="E4073" s="287">
        <v>42</v>
      </c>
      <c r="F4073" s="288"/>
      <c r="G4073" s="288"/>
      <c r="H4073" s="318">
        <f>H4074+H4077</f>
        <v>50000</v>
      </c>
      <c r="I4073" s="318">
        <f t="shared" ref="I4073:J4073" si="2429">I4074+I4077</f>
        <v>35000</v>
      </c>
      <c r="J4073" s="318">
        <f t="shared" si="2429"/>
        <v>35000</v>
      </c>
    </row>
    <row r="4074" spans="1:10" x14ac:dyDescent="0.2">
      <c r="A4074" s="325">
        <v>51263</v>
      </c>
      <c r="B4074" s="329" t="s">
        <v>783</v>
      </c>
      <c r="C4074" s="330">
        <v>43</v>
      </c>
      <c r="D4074" s="325"/>
      <c r="E4074" s="187">
        <v>422</v>
      </c>
      <c r="F4074" s="231"/>
      <c r="G4074" s="331"/>
      <c r="H4074" s="200">
        <f>H4075+H4076</f>
        <v>40000</v>
      </c>
      <c r="I4074" s="200">
        <f t="shared" ref="I4074:J4074" si="2430">I4075+I4076</f>
        <v>25000</v>
      </c>
      <c r="J4074" s="200">
        <f t="shared" si="2430"/>
        <v>25000</v>
      </c>
    </row>
    <row r="4075" spans="1:10" s="152" customFormat="1" x14ac:dyDescent="0.2">
      <c r="A4075" s="216">
        <v>51263</v>
      </c>
      <c r="B4075" s="214" t="s">
        <v>783</v>
      </c>
      <c r="C4075" s="215">
        <v>43</v>
      </c>
      <c r="D4075" s="216" t="s">
        <v>25</v>
      </c>
      <c r="E4075" s="188">
        <v>4221</v>
      </c>
      <c r="F4075" s="229" t="s">
        <v>129</v>
      </c>
      <c r="G4075" s="209"/>
      <c r="H4075" s="334">
        <v>25000</v>
      </c>
      <c r="I4075" s="334">
        <v>25000</v>
      </c>
      <c r="J4075" s="334">
        <v>25000</v>
      </c>
    </row>
    <row r="4076" spans="1:10" ht="15" x14ac:dyDescent="0.2">
      <c r="A4076" s="216">
        <v>51263</v>
      </c>
      <c r="B4076" s="214" t="s">
        <v>783</v>
      </c>
      <c r="C4076" s="215">
        <v>43</v>
      </c>
      <c r="D4076" s="216" t="s">
        <v>25</v>
      </c>
      <c r="E4076" s="188">
        <v>4222</v>
      </c>
      <c r="F4076" s="229" t="s">
        <v>130</v>
      </c>
      <c r="H4076" s="334">
        <v>15000</v>
      </c>
      <c r="I4076" s="245">
        <v>0</v>
      </c>
      <c r="J4076" s="245">
        <v>0</v>
      </c>
    </row>
    <row r="4077" spans="1:10" x14ac:dyDescent="0.2">
      <c r="A4077" s="325">
        <v>51263</v>
      </c>
      <c r="B4077" s="329" t="s">
        <v>783</v>
      </c>
      <c r="C4077" s="330">
        <v>43</v>
      </c>
      <c r="D4077" s="325"/>
      <c r="E4077" s="187">
        <v>426</v>
      </c>
      <c r="F4077" s="231"/>
      <c r="G4077" s="331"/>
      <c r="H4077" s="200">
        <f>H4078</f>
        <v>10000</v>
      </c>
      <c r="I4077" s="200">
        <f t="shared" ref="I4077:J4077" si="2431">I4078</f>
        <v>10000</v>
      </c>
      <c r="J4077" s="200">
        <f t="shared" si="2431"/>
        <v>10000</v>
      </c>
    </row>
    <row r="4078" spans="1:10" s="152" customFormat="1" x14ac:dyDescent="0.2">
      <c r="A4078" s="216">
        <v>51263</v>
      </c>
      <c r="B4078" s="214" t="s">
        <v>783</v>
      </c>
      <c r="C4078" s="215">
        <v>43</v>
      </c>
      <c r="D4078" s="216" t="s">
        <v>25</v>
      </c>
      <c r="E4078" s="188">
        <v>4262</v>
      </c>
      <c r="F4078" s="229" t="s">
        <v>135</v>
      </c>
      <c r="G4078" s="209"/>
      <c r="H4078" s="334">
        <v>10000</v>
      </c>
      <c r="I4078" s="334">
        <v>10000</v>
      </c>
      <c r="J4078" s="334">
        <v>10000</v>
      </c>
    </row>
    <row r="4079" spans="1:10" ht="33.75" x14ac:dyDescent="0.2">
      <c r="A4079" s="391">
        <v>51263</v>
      </c>
      <c r="B4079" s="297" t="s">
        <v>784</v>
      </c>
      <c r="C4079" s="297"/>
      <c r="D4079" s="297"/>
      <c r="E4079" s="298"/>
      <c r="F4079" s="300" t="s">
        <v>773</v>
      </c>
      <c r="G4079" s="301" t="s">
        <v>692</v>
      </c>
      <c r="H4079" s="302">
        <f>H4080+H4083+H4086+H4089</f>
        <v>36500000</v>
      </c>
      <c r="I4079" s="302">
        <f t="shared" ref="I4079:J4079" si="2432">I4080+I4083+I4086+I4089</f>
        <v>32275000</v>
      </c>
      <c r="J4079" s="302">
        <f t="shared" si="2432"/>
        <v>22530000</v>
      </c>
    </row>
    <row r="4080" spans="1:10" x14ac:dyDescent="0.2">
      <c r="A4080" s="335">
        <v>51263</v>
      </c>
      <c r="B4080" s="333" t="s">
        <v>784</v>
      </c>
      <c r="C4080" s="286">
        <v>11</v>
      </c>
      <c r="D4080" s="333"/>
      <c r="E4080" s="287">
        <v>32</v>
      </c>
      <c r="F4080" s="288"/>
      <c r="G4080" s="288"/>
      <c r="H4080" s="318">
        <f>H4081</f>
        <v>1450000</v>
      </c>
      <c r="I4080" s="318">
        <f t="shared" ref="I4080:J4080" si="2433">I4081</f>
        <v>1450000</v>
      </c>
      <c r="J4080" s="318">
        <f t="shared" si="2433"/>
        <v>1450000</v>
      </c>
    </row>
    <row r="4081" spans="1:10" s="152" customFormat="1" x14ac:dyDescent="0.2">
      <c r="A4081" s="325">
        <v>51263</v>
      </c>
      <c r="B4081" s="329" t="s">
        <v>784</v>
      </c>
      <c r="C4081" s="330">
        <v>11</v>
      </c>
      <c r="D4081" s="325"/>
      <c r="E4081" s="187">
        <v>323</v>
      </c>
      <c r="F4081" s="231"/>
      <c r="G4081" s="331"/>
      <c r="H4081" s="200">
        <f>H4082</f>
        <v>1450000</v>
      </c>
      <c r="I4081" s="200">
        <f t="shared" ref="I4081:J4081" si="2434">I4082</f>
        <v>1450000</v>
      </c>
      <c r="J4081" s="200">
        <f t="shared" si="2434"/>
        <v>1450000</v>
      </c>
    </row>
    <row r="4082" spans="1:10" ht="15" x14ac:dyDescent="0.2">
      <c r="A4082" s="216">
        <v>51263</v>
      </c>
      <c r="B4082" s="214" t="s">
        <v>784</v>
      </c>
      <c r="C4082" s="215">
        <v>11</v>
      </c>
      <c r="D4082" s="216" t="s">
        <v>25</v>
      </c>
      <c r="E4082" s="188">
        <v>3232</v>
      </c>
      <c r="F4082" s="229" t="s">
        <v>118</v>
      </c>
      <c r="H4082" s="334">
        <v>1450000</v>
      </c>
      <c r="I4082" s="334">
        <v>1450000</v>
      </c>
      <c r="J4082" s="334">
        <v>1450000</v>
      </c>
    </row>
    <row r="4083" spans="1:10" x14ac:dyDescent="0.2">
      <c r="A4083" s="335">
        <v>51263</v>
      </c>
      <c r="B4083" s="333" t="s">
        <v>784</v>
      </c>
      <c r="C4083" s="286">
        <v>11</v>
      </c>
      <c r="D4083" s="333"/>
      <c r="E4083" s="287">
        <v>41</v>
      </c>
      <c r="F4083" s="288"/>
      <c r="G4083" s="288"/>
      <c r="H4083" s="318">
        <f>H4084</f>
        <v>0</v>
      </c>
      <c r="I4083" s="318">
        <f t="shared" ref="I4083:J4084" si="2435">I4084</f>
        <v>3000000</v>
      </c>
      <c r="J4083" s="318">
        <f t="shared" si="2435"/>
        <v>7255000</v>
      </c>
    </row>
    <row r="4084" spans="1:10" s="152" customFormat="1" x14ac:dyDescent="0.2">
      <c r="A4084" s="325">
        <v>51263</v>
      </c>
      <c r="B4084" s="329" t="s">
        <v>784</v>
      </c>
      <c r="C4084" s="330">
        <v>11</v>
      </c>
      <c r="D4084" s="325"/>
      <c r="E4084" s="187">
        <v>411</v>
      </c>
      <c r="F4084" s="231"/>
      <c r="G4084" s="331"/>
      <c r="H4084" s="200">
        <f>H4085</f>
        <v>0</v>
      </c>
      <c r="I4084" s="200">
        <f t="shared" si="2435"/>
        <v>3000000</v>
      </c>
      <c r="J4084" s="200">
        <f t="shared" si="2435"/>
        <v>7255000</v>
      </c>
    </row>
    <row r="4085" spans="1:10" ht="15" x14ac:dyDescent="0.2">
      <c r="A4085" s="216">
        <v>51263</v>
      </c>
      <c r="B4085" s="214" t="s">
        <v>784</v>
      </c>
      <c r="C4085" s="215">
        <v>11</v>
      </c>
      <c r="D4085" s="216" t="s">
        <v>25</v>
      </c>
      <c r="E4085" s="188">
        <v>4111</v>
      </c>
      <c r="F4085" s="229" t="s">
        <v>401</v>
      </c>
      <c r="H4085" s="334">
        <v>0</v>
      </c>
      <c r="I4085" s="334">
        <v>3000000</v>
      </c>
      <c r="J4085" s="334">
        <v>7255000</v>
      </c>
    </row>
    <row r="4086" spans="1:10" x14ac:dyDescent="0.2">
      <c r="A4086" s="335">
        <v>51263</v>
      </c>
      <c r="B4086" s="333" t="s">
        <v>784</v>
      </c>
      <c r="C4086" s="286">
        <v>11</v>
      </c>
      <c r="D4086" s="333"/>
      <c r="E4086" s="287">
        <v>42</v>
      </c>
      <c r="F4086" s="288"/>
      <c r="G4086" s="288"/>
      <c r="H4086" s="318">
        <f>H4087</f>
        <v>35000000</v>
      </c>
      <c r="I4086" s="318">
        <f t="shared" ref="I4086:J4086" si="2436">I4087</f>
        <v>27775000</v>
      </c>
      <c r="J4086" s="318">
        <f t="shared" si="2436"/>
        <v>13775000</v>
      </c>
    </row>
    <row r="4087" spans="1:10" s="152" customFormat="1" x14ac:dyDescent="0.2">
      <c r="A4087" s="325">
        <v>51263</v>
      </c>
      <c r="B4087" s="329" t="s">
        <v>784</v>
      </c>
      <c r="C4087" s="330">
        <v>11</v>
      </c>
      <c r="D4087" s="325"/>
      <c r="E4087" s="187">
        <v>421</v>
      </c>
      <c r="F4087" s="231"/>
      <c r="G4087" s="331"/>
      <c r="H4087" s="200">
        <f>H4088</f>
        <v>35000000</v>
      </c>
      <c r="I4087" s="200">
        <f t="shared" ref="I4087" si="2437">I4088</f>
        <v>27775000</v>
      </c>
      <c r="J4087" s="200">
        <f t="shared" ref="J4087" si="2438">J4088</f>
        <v>13775000</v>
      </c>
    </row>
    <row r="4088" spans="1:10" ht="15" x14ac:dyDescent="0.2">
      <c r="A4088" s="216">
        <v>51263</v>
      </c>
      <c r="B4088" s="214" t="s">
        <v>784</v>
      </c>
      <c r="C4088" s="215">
        <v>11</v>
      </c>
      <c r="D4088" s="216" t="s">
        <v>25</v>
      </c>
      <c r="E4088" s="188">
        <v>4214</v>
      </c>
      <c r="F4088" s="229" t="s">
        <v>154</v>
      </c>
      <c r="H4088" s="334">
        <v>35000000</v>
      </c>
      <c r="I4088" s="334">
        <v>27775000</v>
      </c>
      <c r="J4088" s="334">
        <v>13775000</v>
      </c>
    </row>
    <row r="4089" spans="1:10" s="152" customFormat="1" x14ac:dyDescent="0.2">
      <c r="A4089" s="335">
        <v>51263</v>
      </c>
      <c r="B4089" s="333" t="s">
        <v>784</v>
      </c>
      <c r="C4089" s="286">
        <v>43</v>
      </c>
      <c r="D4089" s="333"/>
      <c r="E4089" s="287">
        <v>32</v>
      </c>
      <c r="F4089" s="288"/>
      <c r="G4089" s="288"/>
      <c r="H4089" s="318">
        <f>H4090</f>
        <v>50000</v>
      </c>
      <c r="I4089" s="318">
        <f t="shared" ref="I4089:I4090" si="2439">I4090</f>
        <v>50000</v>
      </c>
      <c r="J4089" s="318">
        <f t="shared" ref="J4089:J4090" si="2440">J4090</f>
        <v>50000</v>
      </c>
    </row>
    <row r="4090" spans="1:10" x14ac:dyDescent="0.2">
      <c r="A4090" s="325">
        <v>51263</v>
      </c>
      <c r="B4090" s="329" t="s">
        <v>784</v>
      </c>
      <c r="C4090" s="330">
        <v>43</v>
      </c>
      <c r="D4090" s="325"/>
      <c r="E4090" s="187">
        <v>323</v>
      </c>
      <c r="F4090" s="231"/>
      <c r="G4090" s="331"/>
      <c r="H4090" s="200">
        <f>H4091</f>
        <v>50000</v>
      </c>
      <c r="I4090" s="200">
        <f t="shared" si="2439"/>
        <v>50000</v>
      </c>
      <c r="J4090" s="200">
        <f t="shared" si="2440"/>
        <v>50000</v>
      </c>
    </row>
    <row r="4091" spans="1:10" s="152" customFormat="1" x14ac:dyDescent="0.2">
      <c r="A4091" s="216">
        <v>51263</v>
      </c>
      <c r="B4091" s="214" t="s">
        <v>784</v>
      </c>
      <c r="C4091" s="215">
        <v>43</v>
      </c>
      <c r="D4091" s="216" t="s">
        <v>25</v>
      </c>
      <c r="E4091" s="188">
        <v>3232</v>
      </c>
      <c r="F4091" s="229" t="s">
        <v>118</v>
      </c>
      <c r="G4091" s="209"/>
      <c r="H4091" s="334">
        <v>50000</v>
      </c>
      <c r="I4091" s="334">
        <v>50000</v>
      </c>
      <c r="J4091" s="334">
        <v>50000</v>
      </c>
    </row>
    <row r="4092" spans="1:10" ht="33.75" x14ac:dyDescent="0.2">
      <c r="A4092" s="391">
        <v>51263</v>
      </c>
      <c r="B4092" s="297" t="s">
        <v>785</v>
      </c>
      <c r="C4092" s="297"/>
      <c r="D4092" s="297"/>
      <c r="E4092" s="298"/>
      <c r="F4092" s="300" t="s">
        <v>774</v>
      </c>
      <c r="G4092" s="301" t="s">
        <v>692</v>
      </c>
      <c r="H4092" s="302">
        <f>H4093+H4099+H4102+H4105</f>
        <v>7380000</v>
      </c>
      <c r="I4092" s="302">
        <f t="shared" ref="I4092:J4092" si="2441">I4093+I4099+I4102+I4105</f>
        <v>7733000</v>
      </c>
      <c r="J4092" s="302">
        <f t="shared" si="2441"/>
        <v>7583000</v>
      </c>
    </row>
    <row r="4093" spans="1:10" s="152" customFormat="1" x14ac:dyDescent="0.2">
      <c r="A4093" s="335">
        <v>51263</v>
      </c>
      <c r="B4093" s="333" t="s">
        <v>785</v>
      </c>
      <c r="C4093" s="286">
        <v>11</v>
      </c>
      <c r="D4093" s="333"/>
      <c r="E4093" s="287">
        <v>34</v>
      </c>
      <c r="F4093" s="288"/>
      <c r="G4093" s="288"/>
      <c r="H4093" s="318">
        <f>H4094+H4097</f>
        <v>3380000</v>
      </c>
      <c r="I4093" s="318">
        <f t="shared" ref="I4093:J4093" si="2442">I4094+I4097</f>
        <v>3733000</v>
      </c>
      <c r="J4093" s="318">
        <f t="shared" si="2442"/>
        <v>3583000</v>
      </c>
    </row>
    <row r="4094" spans="1:10" x14ac:dyDescent="0.2">
      <c r="A4094" s="325">
        <v>51263</v>
      </c>
      <c r="B4094" s="329" t="s">
        <v>785</v>
      </c>
      <c r="C4094" s="330">
        <v>11</v>
      </c>
      <c r="D4094" s="325"/>
      <c r="E4094" s="187">
        <v>342</v>
      </c>
      <c r="F4094" s="231"/>
      <c r="G4094" s="331"/>
      <c r="H4094" s="200">
        <f>H4095+H4096</f>
        <v>2980000</v>
      </c>
      <c r="I4094" s="200">
        <f t="shared" ref="I4094:J4094" si="2443">I4095+I4096</f>
        <v>3333000</v>
      </c>
      <c r="J4094" s="200">
        <f t="shared" si="2443"/>
        <v>3183000</v>
      </c>
    </row>
    <row r="4095" spans="1:10" ht="45" x14ac:dyDescent="0.2">
      <c r="A4095" s="216">
        <v>51263</v>
      </c>
      <c r="B4095" s="214" t="s">
        <v>785</v>
      </c>
      <c r="C4095" s="215">
        <v>11</v>
      </c>
      <c r="D4095" s="216" t="s">
        <v>25</v>
      </c>
      <c r="E4095" s="188">
        <v>3422</v>
      </c>
      <c r="F4095" s="229" t="s">
        <v>856</v>
      </c>
      <c r="H4095" s="334">
        <v>1578000</v>
      </c>
      <c r="I4095" s="334">
        <v>2078000</v>
      </c>
      <c r="J4095" s="334">
        <v>2078000</v>
      </c>
    </row>
    <row r="4096" spans="1:10" s="152" customFormat="1" ht="45" x14ac:dyDescent="0.2">
      <c r="A4096" s="216">
        <v>51263</v>
      </c>
      <c r="B4096" s="214" t="s">
        <v>785</v>
      </c>
      <c r="C4096" s="215">
        <v>11</v>
      </c>
      <c r="D4096" s="216" t="s">
        <v>25</v>
      </c>
      <c r="E4096" s="188">
        <v>3423</v>
      </c>
      <c r="F4096" s="229" t="s">
        <v>763</v>
      </c>
      <c r="G4096" s="209"/>
      <c r="H4096" s="334">
        <v>1402000</v>
      </c>
      <c r="I4096" s="334">
        <v>1255000</v>
      </c>
      <c r="J4096" s="334">
        <v>1105000</v>
      </c>
    </row>
    <row r="4097" spans="1:10" x14ac:dyDescent="0.2">
      <c r="A4097" s="325">
        <v>51263</v>
      </c>
      <c r="B4097" s="329" t="s">
        <v>785</v>
      </c>
      <c r="C4097" s="330">
        <v>11</v>
      </c>
      <c r="D4097" s="325"/>
      <c r="E4097" s="187">
        <v>343</v>
      </c>
      <c r="F4097" s="231"/>
      <c r="G4097" s="331"/>
      <c r="H4097" s="200">
        <f>H4098</f>
        <v>400000</v>
      </c>
      <c r="I4097" s="200">
        <f t="shared" ref="I4097:J4097" si="2444">I4098</f>
        <v>400000</v>
      </c>
      <c r="J4097" s="200">
        <f t="shared" si="2444"/>
        <v>400000</v>
      </c>
    </row>
    <row r="4098" spans="1:10" ht="15" x14ac:dyDescent="0.2">
      <c r="A4098" s="216">
        <v>51263</v>
      </c>
      <c r="B4098" s="214" t="s">
        <v>785</v>
      </c>
      <c r="C4098" s="215">
        <v>11</v>
      </c>
      <c r="D4098" s="216" t="s">
        <v>25</v>
      </c>
      <c r="E4098" s="188">
        <v>3434</v>
      </c>
      <c r="F4098" s="229" t="s">
        <v>127</v>
      </c>
      <c r="H4098" s="334">
        <v>400000</v>
      </c>
      <c r="I4098" s="334">
        <v>400000</v>
      </c>
      <c r="J4098" s="334">
        <v>400000</v>
      </c>
    </row>
    <row r="4099" spans="1:10" x14ac:dyDescent="0.2">
      <c r="A4099" s="335">
        <v>51263</v>
      </c>
      <c r="B4099" s="333" t="s">
        <v>785</v>
      </c>
      <c r="C4099" s="286">
        <v>11</v>
      </c>
      <c r="D4099" s="333"/>
      <c r="E4099" s="287">
        <v>54</v>
      </c>
      <c r="F4099" s="288"/>
      <c r="G4099" s="288"/>
      <c r="H4099" s="318">
        <f>H4100</f>
        <v>3880000</v>
      </c>
      <c r="I4099" s="318">
        <f t="shared" ref="I4099:J4099" si="2445">I4100</f>
        <v>3880000</v>
      </c>
      <c r="J4099" s="318">
        <f t="shared" si="2445"/>
        <v>3880000</v>
      </c>
    </row>
    <row r="4100" spans="1:10" s="152" customFormat="1" x14ac:dyDescent="0.2">
      <c r="A4100" s="325">
        <v>51263</v>
      </c>
      <c r="B4100" s="329" t="s">
        <v>785</v>
      </c>
      <c r="C4100" s="330">
        <v>11</v>
      </c>
      <c r="D4100" s="325"/>
      <c r="E4100" s="187">
        <v>544</v>
      </c>
      <c r="F4100" s="231"/>
      <c r="G4100" s="331"/>
      <c r="H4100" s="200">
        <f>H4101</f>
        <v>3880000</v>
      </c>
      <c r="I4100" s="200">
        <f t="shared" ref="I4100:J4100" si="2446">I4101</f>
        <v>3880000</v>
      </c>
      <c r="J4100" s="200">
        <f t="shared" si="2446"/>
        <v>3880000</v>
      </c>
    </row>
    <row r="4101" spans="1:10" ht="45" x14ac:dyDescent="0.2">
      <c r="A4101" s="216">
        <v>51263</v>
      </c>
      <c r="B4101" s="214" t="s">
        <v>785</v>
      </c>
      <c r="C4101" s="215">
        <v>11</v>
      </c>
      <c r="D4101" s="216" t="s">
        <v>25</v>
      </c>
      <c r="E4101" s="188">
        <v>5443</v>
      </c>
      <c r="F4101" s="229" t="s">
        <v>775</v>
      </c>
      <c r="H4101" s="334">
        <v>3880000</v>
      </c>
      <c r="I4101" s="334">
        <v>3880000</v>
      </c>
      <c r="J4101" s="334">
        <v>3880000</v>
      </c>
    </row>
    <row r="4102" spans="1:10" x14ac:dyDescent="0.2">
      <c r="A4102" s="335">
        <v>51263</v>
      </c>
      <c r="B4102" s="333" t="s">
        <v>785</v>
      </c>
      <c r="C4102" s="286">
        <v>43</v>
      </c>
      <c r="D4102" s="333"/>
      <c r="E4102" s="287">
        <v>34</v>
      </c>
      <c r="F4102" s="288"/>
      <c r="G4102" s="288"/>
      <c r="H4102" s="318">
        <f>H4103</f>
        <v>20000</v>
      </c>
      <c r="I4102" s="318">
        <f t="shared" ref="I4102:J4103" si="2447">I4103</f>
        <v>20000</v>
      </c>
      <c r="J4102" s="318">
        <f t="shared" si="2447"/>
        <v>20000</v>
      </c>
    </row>
    <row r="4103" spans="1:10" s="152" customFormat="1" x14ac:dyDescent="0.2">
      <c r="A4103" s="325">
        <v>51263</v>
      </c>
      <c r="B4103" s="329" t="s">
        <v>785</v>
      </c>
      <c r="C4103" s="330">
        <v>43</v>
      </c>
      <c r="D4103" s="325"/>
      <c r="E4103" s="187">
        <v>342</v>
      </c>
      <c r="F4103" s="231"/>
      <c r="G4103" s="331"/>
      <c r="H4103" s="200">
        <f>H4104</f>
        <v>20000</v>
      </c>
      <c r="I4103" s="200">
        <f t="shared" si="2447"/>
        <v>20000</v>
      </c>
      <c r="J4103" s="200">
        <f t="shared" si="2447"/>
        <v>20000</v>
      </c>
    </row>
    <row r="4104" spans="1:10" ht="45" x14ac:dyDescent="0.2">
      <c r="A4104" s="216">
        <v>51263</v>
      </c>
      <c r="B4104" s="214" t="s">
        <v>785</v>
      </c>
      <c r="C4104" s="215">
        <v>43</v>
      </c>
      <c r="D4104" s="216" t="s">
        <v>25</v>
      </c>
      <c r="E4104" s="188">
        <v>3423</v>
      </c>
      <c r="F4104" s="229" t="s">
        <v>763</v>
      </c>
      <c r="H4104" s="334">
        <v>20000</v>
      </c>
      <c r="I4104" s="334">
        <v>20000</v>
      </c>
      <c r="J4104" s="334">
        <v>20000</v>
      </c>
    </row>
    <row r="4105" spans="1:10" s="152" customFormat="1" x14ac:dyDescent="0.2">
      <c r="A4105" s="335">
        <v>51263</v>
      </c>
      <c r="B4105" s="333" t="s">
        <v>785</v>
      </c>
      <c r="C4105" s="286">
        <v>43</v>
      </c>
      <c r="D4105" s="333"/>
      <c r="E4105" s="287">
        <v>54</v>
      </c>
      <c r="F4105" s="288"/>
      <c r="G4105" s="288"/>
      <c r="H4105" s="318">
        <f>H4106</f>
        <v>100000</v>
      </c>
      <c r="I4105" s="318">
        <f t="shared" ref="I4105:I4106" si="2448">I4106</f>
        <v>100000</v>
      </c>
      <c r="J4105" s="318">
        <f t="shared" ref="J4105:J4106" si="2449">J4106</f>
        <v>100000</v>
      </c>
    </row>
    <row r="4106" spans="1:10" x14ac:dyDescent="0.2">
      <c r="A4106" s="325">
        <v>51263</v>
      </c>
      <c r="B4106" s="329" t="s">
        <v>785</v>
      </c>
      <c r="C4106" s="330">
        <v>43</v>
      </c>
      <c r="D4106" s="325"/>
      <c r="E4106" s="187">
        <v>544</v>
      </c>
      <c r="F4106" s="231"/>
      <c r="G4106" s="331"/>
      <c r="H4106" s="200">
        <f>H4107</f>
        <v>100000</v>
      </c>
      <c r="I4106" s="200">
        <f t="shared" si="2448"/>
        <v>100000</v>
      </c>
      <c r="J4106" s="200">
        <f t="shared" si="2449"/>
        <v>100000</v>
      </c>
    </row>
    <row r="4107" spans="1:10" ht="45" x14ac:dyDescent="0.2">
      <c r="A4107" s="216">
        <v>51263</v>
      </c>
      <c r="B4107" s="214" t="s">
        <v>785</v>
      </c>
      <c r="C4107" s="215">
        <v>43</v>
      </c>
      <c r="D4107" s="216" t="s">
        <v>25</v>
      </c>
      <c r="E4107" s="188">
        <v>5443</v>
      </c>
      <c r="F4107" s="229" t="s">
        <v>775</v>
      </c>
      <c r="H4107" s="334">
        <v>100000</v>
      </c>
      <c r="I4107" s="334">
        <v>100000</v>
      </c>
      <c r="J4107" s="334">
        <v>100000</v>
      </c>
    </row>
    <row r="4108" spans="1:10" s="152" customFormat="1" ht="33.75" x14ac:dyDescent="0.2">
      <c r="A4108" s="391">
        <v>51263</v>
      </c>
      <c r="B4108" s="297" t="s">
        <v>786</v>
      </c>
      <c r="C4108" s="297"/>
      <c r="D4108" s="297"/>
      <c r="E4108" s="298"/>
      <c r="F4108" s="300" t="s">
        <v>776</v>
      </c>
      <c r="G4108" s="301" t="s">
        <v>692</v>
      </c>
      <c r="H4108" s="302">
        <f>H4109+H4114+H4118+H4121+H4126+H4130</f>
        <v>21501000</v>
      </c>
      <c r="I4108" s="302">
        <f t="shared" ref="I4108:J4108" si="2450">I4109+I4114+I4118+I4121+I4126+I4130</f>
        <v>0</v>
      </c>
      <c r="J4108" s="302">
        <f t="shared" si="2450"/>
        <v>0</v>
      </c>
    </row>
    <row r="4109" spans="1:10" x14ac:dyDescent="0.2">
      <c r="A4109" s="335">
        <v>51263</v>
      </c>
      <c r="B4109" s="333" t="s">
        <v>786</v>
      </c>
      <c r="C4109" s="286">
        <v>43</v>
      </c>
      <c r="D4109" s="333"/>
      <c r="E4109" s="287">
        <v>31</v>
      </c>
      <c r="F4109" s="288"/>
      <c r="G4109" s="288"/>
      <c r="H4109" s="318">
        <f>H4110+H4112</f>
        <v>6000</v>
      </c>
      <c r="I4109" s="318">
        <f t="shared" ref="I4109:J4109" si="2451">I4110+I4112</f>
        <v>0</v>
      </c>
      <c r="J4109" s="318">
        <f t="shared" si="2451"/>
        <v>0</v>
      </c>
    </row>
    <row r="4110" spans="1:10" x14ac:dyDescent="0.2">
      <c r="A4110" s="325">
        <v>51263</v>
      </c>
      <c r="B4110" s="329" t="s">
        <v>786</v>
      </c>
      <c r="C4110" s="330">
        <v>43</v>
      </c>
      <c r="D4110" s="325"/>
      <c r="E4110" s="187">
        <v>311</v>
      </c>
      <c r="F4110" s="231"/>
      <c r="G4110" s="331"/>
      <c r="H4110" s="200">
        <f>H4111</f>
        <v>5000</v>
      </c>
      <c r="I4110" s="200">
        <f t="shared" ref="I4110:J4110" si="2452">I4111</f>
        <v>0</v>
      </c>
      <c r="J4110" s="200">
        <f t="shared" si="2452"/>
        <v>0</v>
      </c>
    </row>
    <row r="4111" spans="1:10" ht="15" x14ac:dyDescent="0.2">
      <c r="A4111" s="216">
        <v>51263</v>
      </c>
      <c r="B4111" s="214" t="s">
        <v>786</v>
      </c>
      <c r="C4111" s="215">
        <v>43</v>
      </c>
      <c r="D4111" s="216" t="s">
        <v>25</v>
      </c>
      <c r="E4111" s="188">
        <v>3111</v>
      </c>
      <c r="F4111" s="229" t="s">
        <v>19</v>
      </c>
      <c r="H4111" s="334">
        <v>5000</v>
      </c>
      <c r="I4111" s="245">
        <v>0</v>
      </c>
      <c r="J4111" s="245">
        <v>0</v>
      </c>
    </row>
    <row r="4112" spans="1:10" s="152" customFormat="1" x14ac:dyDescent="0.2">
      <c r="A4112" s="325">
        <v>51263</v>
      </c>
      <c r="B4112" s="329" t="s">
        <v>786</v>
      </c>
      <c r="C4112" s="330">
        <v>43</v>
      </c>
      <c r="D4112" s="325"/>
      <c r="E4112" s="187">
        <v>313</v>
      </c>
      <c r="F4112" s="231"/>
      <c r="G4112" s="331"/>
      <c r="H4112" s="200">
        <f>H4113</f>
        <v>1000</v>
      </c>
      <c r="I4112" s="200">
        <f t="shared" ref="I4112:J4112" si="2453">I4113</f>
        <v>0</v>
      </c>
      <c r="J4112" s="200">
        <f t="shared" si="2453"/>
        <v>0</v>
      </c>
    </row>
    <row r="4113" spans="1:10" ht="15" x14ac:dyDescent="0.2">
      <c r="A4113" s="216">
        <v>51263</v>
      </c>
      <c r="B4113" s="214" t="s">
        <v>786</v>
      </c>
      <c r="C4113" s="215">
        <v>43</v>
      </c>
      <c r="D4113" s="216" t="s">
        <v>25</v>
      </c>
      <c r="E4113" s="188">
        <v>3132</v>
      </c>
      <c r="F4113" s="229" t="s">
        <v>280</v>
      </c>
      <c r="H4113" s="334">
        <v>1000</v>
      </c>
      <c r="I4113" s="245">
        <v>0</v>
      </c>
      <c r="J4113" s="245">
        <v>0</v>
      </c>
    </row>
    <row r="4114" spans="1:10" s="179" customFormat="1" x14ac:dyDescent="0.2">
      <c r="A4114" s="335">
        <v>51263</v>
      </c>
      <c r="B4114" s="333" t="s">
        <v>786</v>
      </c>
      <c r="C4114" s="286">
        <v>43</v>
      </c>
      <c r="D4114" s="333"/>
      <c r="E4114" s="287">
        <v>32</v>
      </c>
      <c r="F4114" s="288"/>
      <c r="G4114" s="288"/>
      <c r="H4114" s="318">
        <f>H4115</f>
        <v>6000</v>
      </c>
      <c r="I4114" s="318">
        <f t="shared" ref="I4114:J4114" si="2454">I4115</f>
        <v>0</v>
      </c>
      <c r="J4114" s="318">
        <f t="shared" si="2454"/>
        <v>0</v>
      </c>
    </row>
    <row r="4115" spans="1:10" s="152" customFormat="1" x14ac:dyDescent="0.2">
      <c r="A4115" s="325">
        <v>51263</v>
      </c>
      <c r="B4115" s="329" t="s">
        <v>786</v>
      </c>
      <c r="C4115" s="330">
        <v>43</v>
      </c>
      <c r="D4115" s="325"/>
      <c r="E4115" s="187">
        <v>323</v>
      </c>
      <c r="F4115" s="231"/>
      <c r="G4115" s="331"/>
      <c r="H4115" s="200">
        <f>H4116+H4117</f>
        <v>6000</v>
      </c>
      <c r="I4115" s="200">
        <f t="shared" ref="I4115:J4115" si="2455">I4116+I4117</f>
        <v>0</v>
      </c>
      <c r="J4115" s="200">
        <f t="shared" si="2455"/>
        <v>0</v>
      </c>
    </row>
    <row r="4116" spans="1:10" ht="15" x14ac:dyDescent="0.2">
      <c r="A4116" s="216">
        <v>51263</v>
      </c>
      <c r="B4116" s="214" t="s">
        <v>786</v>
      </c>
      <c r="C4116" s="215">
        <v>43</v>
      </c>
      <c r="D4116" s="216" t="s">
        <v>25</v>
      </c>
      <c r="E4116" s="188">
        <v>3233</v>
      </c>
      <c r="F4116" s="229" t="s">
        <v>119</v>
      </c>
      <c r="H4116" s="334">
        <v>1000</v>
      </c>
      <c r="I4116" s="245">
        <v>0</v>
      </c>
      <c r="J4116" s="245">
        <v>0</v>
      </c>
    </row>
    <row r="4117" spans="1:10" s="152" customFormat="1" x14ac:dyDescent="0.2">
      <c r="A4117" s="216">
        <v>51263</v>
      </c>
      <c r="B4117" s="214" t="s">
        <v>786</v>
      </c>
      <c r="C4117" s="215">
        <v>43</v>
      </c>
      <c r="D4117" s="216" t="s">
        <v>25</v>
      </c>
      <c r="E4117" s="188">
        <v>3237</v>
      </c>
      <c r="F4117" s="229" t="s">
        <v>36</v>
      </c>
      <c r="G4117" s="209"/>
      <c r="H4117" s="334">
        <v>5000</v>
      </c>
      <c r="I4117" s="245">
        <v>0</v>
      </c>
      <c r="J4117" s="245">
        <v>0</v>
      </c>
    </row>
    <row r="4118" spans="1:10" x14ac:dyDescent="0.2">
      <c r="A4118" s="335">
        <v>51263</v>
      </c>
      <c r="B4118" s="333" t="s">
        <v>786</v>
      </c>
      <c r="C4118" s="286">
        <v>43</v>
      </c>
      <c r="D4118" s="333"/>
      <c r="E4118" s="287">
        <v>42</v>
      </c>
      <c r="F4118" s="288"/>
      <c r="G4118" s="288"/>
      <c r="H4118" s="318">
        <f>H4119</f>
        <v>150000</v>
      </c>
      <c r="I4118" s="318">
        <f t="shared" ref="I4118:J4119" si="2456">I4119</f>
        <v>0</v>
      </c>
      <c r="J4118" s="318">
        <f t="shared" si="2456"/>
        <v>0</v>
      </c>
    </row>
    <row r="4119" spans="1:10" x14ac:dyDescent="0.2">
      <c r="A4119" s="325">
        <v>51263</v>
      </c>
      <c r="B4119" s="329" t="s">
        <v>786</v>
      </c>
      <c r="C4119" s="330">
        <v>43</v>
      </c>
      <c r="D4119" s="325"/>
      <c r="E4119" s="187">
        <v>421</v>
      </c>
      <c r="F4119" s="231"/>
      <c r="G4119" s="331"/>
      <c r="H4119" s="200">
        <f>H4120</f>
        <v>150000</v>
      </c>
      <c r="I4119" s="200">
        <f t="shared" si="2456"/>
        <v>0</v>
      </c>
      <c r="J4119" s="200">
        <f t="shared" si="2456"/>
        <v>0</v>
      </c>
    </row>
    <row r="4120" spans="1:10" ht="15" x14ac:dyDescent="0.2">
      <c r="A4120" s="216">
        <v>51263</v>
      </c>
      <c r="B4120" s="214" t="s">
        <v>786</v>
      </c>
      <c r="C4120" s="215">
        <v>43</v>
      </c>
      <c r="D4120" s="216" t="s">
        <v>25</v>
      </c>
      <c r="E4120" s="188">
        <v>4214</v>
      </c>
      <c r="F4120" s="229" t="s">
        <v>154</v>
      </c>
      <c r="H4120" s="334">
        <v>150000</v>
      </c>
      <c r="I4120" s="245">
        <v>0</v>
      </c>
      <c r="J4120" s="245">
        <v>0</v>
      </c>
    </row>
    <row r="4121" spans="1:10" x14ac:dyDescent="0.2">
      <c r="A4121" s="335">
        <v>51263</v>
      </c>
      <c r="B4121" s="333" t="s">
        <v>786</v>
      </c>
      <c r="C4121" s="286">
        <v>559</v>
      </c>
      <c r="D4121" s="333"/>
      <c r="E4121" s="287">
        <v>31</v>
      </c>
      <c r="F4121" s="288"/>
      <c r="G4121" s="288"/>
      <c r="H4121" s="318">
        <f>H4122+H4124</f>
        <v>59000</v>
      </c>
      <c r="I4121" s="318">
        <f t="shared" ref="I4121" si="2457">I4122+I4124</f>
        <v>0</v>
      </c>
      <c r="J4121" s="318">
        <f t="shared" ref="J4121" si="2458">J4122+J4124</f>
        <v>0</v>
      </c>
    </row>
    <row r="4122" spans="1:10" x14ac:dyDescent="0.2">
      <c r="A4122" s="325">
        <v>51263</v>
      </c>
      <c r="B4122" s="329" t="s">
        <v>786</v>
      </c>
      <c r="C4122" s="330">
        <v>559</v>
      </c>
      <c r="D4122" s="325"/>
      <c r="E4122" s="187">
        <v>311</v>
      </c>
      <c r="F4122" s="231"/>
      <c r="G4122" s="331"/>
      <c r="H4122" s="200">
        <f>H4123</f>
        <v>50000</v>
      </c>
      <c r="I4122" s="200">
        <f t="shared" ref="I4122" si="2459">I4123</f>
        <v>0</v>
      </c>
      <c r="J4122" s="200">
        <f t="shared" ref="J4122" si="2460">J4123</f>
        <v>0</v>
      </c>
    </row>
    <row r="4123" spans="1:10" ht="15" x14ac:dyDescent="0.2">
      <c r="A4123" s="216">
        <v>51263</v>
      </c>
      <c r="B4123" s="214" t="s">
        <v>786</v>
      </c>
      <c r="C4123" s="215">
        <v>559</v>
      </c>
      <c r="D4123" s="216" t="s">
        <v>25</v>
      </c>
      <c r="E4123" s="188">
        <v>3111</v>
      </c>
      <c r="F4123" s="229" t="s">
        <v>19</v>
      </c>
      <c r="H4123" s="334">
        <v>50000</v>
      </c>
      <c r="I4123" s="245">
        <v>0</v>
      </c>
      <c r="J4123" s="245">
        <v>0</v>
      </c>
    </row>
    <row r="4124" spans="1:10" x14ac:dyDescent="0.2">
      <c r="A4124" s="325">
        <v>51263</v>
      </c>
      <c r="B4124" s="329" t="s">
        <v>786</v>
      </c>
      <c r="C4124" s="330">
        <v>559</v>
      </c>
      <c r="D4124" s="325"/>
      <c r="E4124" s="187">
        <v>313</v>
      </c>
      <c r="F4124" s="231"/>
      <c r="G4124" s="331"/>
      <c r="H4124" s="200">
        <f>H4125</f>
        <v>9000</v>
      </c>
      <c r="I4124" s="200">
        <f t="shared" ref="I4124" si="2461">I4125</f>
        <v>0</v>
      </c>
      <c r="J4124" s="200">
        <f t="shared" ref="J4124" si="2462">J4125</f>
        <v>0</v>
      </c>
    </row>
    <row r="4125" spans="1:10" s="152" customFormat="1" x14ac:dyDescent="0.2">
      <c r="A4125" s="216">
        <v>51263</v>
      </c>
      <c r="B4125" s="214" t="s">
        <v>786</v>
      </c>
      <c r="C4125" s="215">
        <v>559</v>
      </c>
      <c r="D4125" s="216" t="s">
        <v>25</v>
      </c>
      <c r="E4125" s="188">
        <v>3132</v>
      </c>
      <c r="F4125" s="229" t="s">
        <v>280</v>
      </c>
      <c r="G4125" s="209"/>
      <c r="H4125" s="334">
        <v>9000</v>
      </c>
      <c r="I4125" s="245">
        <v>0</v>
      </c>
      <c r="J4125" s="245">
        <v>0</v>
      </c>
    </row>
    <row r="4126" spans="1:10" x14ac:dyDescent="0.2">
      <c r="A4126" s="335">
        <v>51263</v>
      </c>
      <c r="B4126" s="333" t="s">
        <v>786</v>
      </c>
      <c r="C4126" s="286">
        <v>559</v>
      </c>
      <c r="D4126" s="333"/>
      <c r="E4126" s="287">
        <v>32</v>
      </c>
      <c r="F4126" s="288"/>
      <c r="G4126" s="288"/>
      <c r="H4126" s="318">
        <f>H4127</f>
        <v>170000</v>
      </c>
      <c r="I4126" s="318">
        <f t="shared" ref="I4126" si="2463">I4127</f>
        <v>0</v>
      </c>
      <c r="J4126" s="318">
        <f t="shared" ref="J4126" si="2464">J4127</f>
        <v>0</v>
      </c>
    </row>
    <row r="4127" spans="1:10" x14ac:dyDescent="0.2">
      <c r="A4127" s="325">
        <v>51263</v>
      </c>
      <c r="B4127" s="329" t="s">
        <v>786</v>
      </c>
      <c r="C4127" s="330">
        <v>559</v>
      </c>
      <c r="D4127" s="325"/>
      <c r="E4127" s="187">
        <v>323</v>
      </c>
      <c r="F4127" s="231"/>
      <c r="G4127" s="331"/>
      <c r="H4127" s="200">
        <f>H4128+H4129</f>
        <v>170000</v>
      </c>
      <c r="I4127" s="200">
        <f t="shared" ref="I4127" si="2465">I4128+I4129</f>
        <v>0</v>
      </c>
      <c r="J4127" s="200">
        <f t="shared" ref="J4127" si="2466">J4128+J4129</f>
        <v>0</v>
      </c>
    </row>
    <row r="4128" spans="1:10" ht="15" x14ac:dyDescent="0.2">
      <c r="A4128" s="216">
        <v>51263</v>
      </c>
      <c r="B4128" s="214" t="s">
        <v>786</v>
      </c>
      <c r="C4128" s="215">
        <v>559</v>
      </c>
      <c r="D4128" s="216" t="s">
        <v>25</v>
      </c>
      <c r="E4128" s="188">
        <v>3233</v>
      </c>
      <c r="F4128" s="229" t="s">
        <v>119</v>
      </c>
      <c r="H4128" s="334">
        <v>120000</v>
      </c>
      <c r="I4128" s="245">
        <v>0</v>
      </c>
      <c r="J4128" s="245">
        <v>0</v>
      </c>
    </row>
    <row r="4129" spans="1:10" ht="15" x14ac:dyDescent="0.2">
      <c r="A4129" s="216">
        <v>51263</v>
      </c>
      <c r="B4129" s="214" t="s">
        <v>786</v>
      </c>
      <c r="C4129" s="215">
        <v>559</v>
      </c>
      <c r="D4129" s="216" t="s">
        <v>25</v>
      </c>
      <c r="E4129" s="188">
        <v>3237</v>
      </c>
      <c r="F4129" s="229" t="s">
        <v>36</v>
      </c>
      <c r="H4129" s="334">
        <v>50000</v>
      </c>
      <c r="I4129" s="245">
        <v>0</v>
      </c>
      <c r="J4129" s="245">
        <v>0</v>
      </c>
    </row>
    <row r="4130" spans="1:10" x14ac:dyDescent="0.2">
      <c r="A4130" s="335">
        <v>51263</v>
      </c>
      <c r="B4130" s="333" t="s">
        <v>786</v>
      </c>
      <c r="C4130" s="286">
        <v>559</v>
      </c>
      <c r="D4130" s="333"/>
      <c r="E4130" s="287">
        <v>42</v>
      </c>
      <c r="F4130" s="288"/>
      <c r="G4130" s="288"/>
      <c r="H4130" s="318">
        <f>H4131</f>
        <v>21110000</v>
      </c>
      <c r="I4130" s="318">
        <f t="shared" ref="I4130:I4131" si="2467">I4131</f>
        <v>0</v>
      </c>
      <c r="J4130" s="318">
        <f t="shared" ref="J4130:J4131" si="2468">J4131</f>
        <v>0</v>
      </c>
    </row>
    <row r="4131" spans="1:10" x14ac:dyDescent="0.2">
      <c r="A4131" s="325">
        <v>51263</v>
      </c>
      <c r="B4131" s="329" t="s">
        <v>786</v>
      </c>
      <c r="C4131" s="330">
        <v>559</v>
      </c>
      <c r="D4131" s="325"/>
      <c r="E4131" s="187">
        <v>421</v>
      </c>
      <c r="F4131" s="231"/>
      <c r="G4131" s="331"/>
      <c r="H4131" s="200">
        <f>H4132</f>
        <v>21110000</v>
      </c>
      <c r="I4131" s="200">
        <f t="shared" si="2467"/>
        <v>0</v>
      </c>
      <c r="J4131" s="200">
        <f t="shared" si="2468"/>
        <v>0</v>
      </c>
    </row>
    <row r="4132" spans="1:10" ht="15" x14ac:dyDescent="0.2">
      <c r="A4132" s="216">
        <v>51263</v>
      </c>
      <c r="B4132" s="214" t="s">
        <v>786</v>
      </c>
      <c r="C4132" s="215">
        <v>559</v>
      </c>
      <c r="D4132" s="216" t="s">
        <v>25</v>
      </c>
      <c r="E4132" s="188">
        <v>4214</v>
      </c>
      <c r="F4132" s="229" t="s">
        <v>154</v>
      </c>
      <c r="H4132" s="334">
        <v>21110000</v>
      </c>
      <c r="I4132" s="245">
        <v>0</v>
      </c>
      <c r="J4132" s="245">
        <v>0</v>
      </c>
    </row>
    <row r="4133" spans="1:10" s="152" customFormat="1" x14ac:dyDescent="0.2">
      <c r="A4133" s="402">
        <v>51255</v>
      </c>
      <c r="B4133" s="439" t="s">
        <v>762</v>
      </c>
      <c r="C4133" s="439"/>
      <c r="D4133" s="439"/>
      <c r="E4133" s="439"/>
      <c r="F4133" s="234" t="s">
        <v>751</v>
      </c>
      <c r="G4133" s="180"/>
      <c r="H4133" s="151">
        <f>H4134+H4189</f>
        <v>14060500</v>
      </c>
      <c r="I4133" s="151">
        <f t="shared" ref="I4133:J4133" si="2469">I4134+I4189</f>
        <v>14619500</v>
      </c>
      <c r="J4133" s="151">
        <f t="shared" si="2469"/>
        <v>14619500</v>
      </c>
    </row>
    <row r="4134" spans="1:10" ht="33.75" x14ac:dyDescent="0.2">
      <c r="A4134" s="391">
        <v>51255</v>
      </c>
      <c r="B4134" s="297" t="s">
        <v>805</v>
      </c>
      <c r="C4134" s="297"/>
      <c r="D4134" s="297"/>
      <c r="E4134" s="298"/>
      <c r="F4134" s="300" t="s">
        <v>768</v>
      </c>
      <c r="G4134" s="301" t="s">
        <v>692</v>
      </c>
      <c r="H4134" s="302">
        <f>H4135+H4144+H4153+H4179+H4184</f>
        <v>2110500</v>
      </c>
      <c r="I4134" s="302">
        <f t="shared" ref="I4134:J4134" si="2470">I4135+I4144+I4153+I4179+I4184</f>
        <v>2119500</v>
      </c>
      <c r="J4134" s="302">
        <f t="shared" si="2470"/>
        <v>2119500</v>
      </c>
    </row>
    <row r="4135" spans="1:10" x14ac:dyDescent="0.2">
      <c r="A4135" s="335">
        <v>51255</v>
      </c>
      <c r="B4135" s="333" t="s">
        <v>805</v>
      </c>
      <c r="C4135" s="286">
        <v>11</v>
      </c>
      <c r="D4135" s="333"/>
      <c r="E4135" s="287">
        <v>31</v>
      </c>
      <c r="F4135" s="288"/>
      <c r="G4135" s="288"/>
      <c r="H4135" s="318">
        <f>H4136+H4140+H4142</f>
        <v>25000</v>
      </c>
      <c r="I4135" s="318">
        <f t="shared" ref="I4135:J4135" si="2471">I4136+I4140+I4142</f>
        <v>25000</v>
      </c>
      <c r="J4135" s="318">
        <f t="shared" si="2471"/>
        <v>25000</v>
      </c>
    </row>
    <row r="4136" spans="1:10" x14ac:dyDescent="0.2">
      <c r="A4136" s="325">
        <v>51255</v>
      </c>
      <c r="B4136" s="329" t="s">
        <v>805</v>
      </c>
      <c r="C4136" s="330">
        <v>11</v>
      </c>
      <c r="D4136" s="325"/>
      <c r="E4136" s="187">
        <v>311</v>
      </c>
      <c r="F4136" s="231"/>
      <c r="G4136" s="331"/>
      <c r="H4136" s="200">
        <f>H4137+H4138+H4139</f>
        <v>15000</v>
      </c>
      <c r="I4136" s="200">
        <f t="shared" ref="I4136:J4136" si="2472">I4137+I4138+I4139</f>
        <v>15000</v>
      </c>
      <c r="J4136" s="200">
        <f t="shared" si="2472"/>
        <v>15000</v>
      </c>
    </row>
    <row r="4137" spans="1:10" ht="15" x14ac:dyDescent="0.2">
      <c r="A4137" s="216">
        <v>51255</v>
      </c>
      <c r="B4137" s="214" t="s">
        <v>805</v>
      </c>
      <c r="C4137" s="215">
        <v>11</v>
      </c>
      <c r="D4137" s="216" t="s">
        <v>25</v>
      </c>
      <c r="E4137" s="188">
        <v>3111</v>
      </c>
      <c r="F4137" s="229" t="s">
        <v>19</v>
      </c>
      <c r="H4137" s="334">
        <v>10000</v>
      </c>
      <c r="I4137" s="334">
        <v>10000</v>
      </c>
      <c r="J4137" s="334">
        <v>10000</v>
      </c>
    </row>
    <row r="4138" spans="1:10" s="152" customFormat="1" x14ac:dyDescent="0.2">
      <c r="A4138" s="216">
        <v>51255</v>
      </c>
      <c r="B4138" s="214" t="s">
        <v>805</v>
      </c>
      <c r="C4138" s="215">
        <v>11</v>
      </c>
      <c r="D4138" s="216" t="s">
        <v>25</v>
      </c>
      <c r="E4138" s="188">
        <v>3112</v>
      </c>
      <c r="F4138" s="229" t="s">
        <v>640</v>
      </c>
      <c r="G4138" s="209"/>
      <c r="H4138" s="334">
        <v>3000</v>
      </c>
      <c r="I4138" s="334">
        <v>3000</v>
      </c>
      <c r="J4138" s="334">
        <v>3000</v>
      </c>
    </row>
    <row r="4139" spans="1:10" s="152" customFormat="1" x14ac:dyDescent="0.2">
      <c r="A4139" s="216">
        <v>51255</v>
      </c>
      <c r="B4139" s="214" t="s">
        <v>805</v>
      </c>
      <c r="C4139" s="215">
        <v>11</v>
      </c>
      <c r="D4139" s="216" t="s">
        <v>25</v>
      </c>
      <c r="E4139" s="188">
        <v>3113</v>
      </c>
      <c r="F4139" s="229" t="s">
        <v>20</v>
      </c>
      <c r="G4139" s="209"/>
      <c r="H4139" s="334">
        <v>2000</v>
      </c>
      <c r="I4139" s="334">
        <v>2000</v>
      </c>
      <c r="J4139" s="334">
        <v>2000</v>
      </c>
    </row>
    <row r="4140" spans="1:10" x14ac:dyDescent="0.2">
      <c r="A4140" s="325">
        <v>51255</v>
      </c>
      <c r="B4140" s="329" t="s">
        <v>805</v>
      </c>
      <c r="C4140" s="330">
        <v>11</v>
      </c>
      <c r="D4140" s="325"/>
      <c r="E4140" s="156">
        <v>312</v>
      </c>
      <c r="F4140" s="226"/>
      <c r="G4140" s="331"/>
      <c r="H4140" s="200">
        <f>H4141</f>
        <v>5000</v>
      </c>
      <c r="I4140" s="200">
        <f t="shared" ref="I4140:J4140" si="2473">I4141</f>
        <v>5000</v>
      </c>
      <c r="J4140" s="200">
        <f t="shared" si="2473"/>
        <v>5000</v>
      </c>
    </row>
    <row r="4141" spans="1:10" ht="15" x14ac:dyDescent="0.2">
      <c r="A4141" s="216">
        <v>51255</v>
      </c>
      <c r="B4141" s="214" t="s">
        <v>805</v>
      </c>
      <c r="C4141" s="215">
        <v>11</v>
      </c>
      <c r="D4141" s="216" t="s">
        <v>25</v>
      </c>
      <c r="E4141" s="220">
        <v>3121</v>
      </c>
      <c r="F4141" s="230" t="s">
        <v>22</v>
      </c>
      <c r="H4141" s="334">
        <v>5000</v>
      </c>
      <c r="I4141" s="334">
        <v>5000</v>
      </c>
      <c r="J4141" s="334">
        <v>5000</v>
      </c>
    </row>
    <row r="4142" spans="1:10" x14ac:dyDescent="0.2">
      <c r="A4142" s="325">
        <v>51255</v>
      </c>
      <c r="B4142" s="329" t="s">
        <v>805</v>
      </c>
      <c r="C4142" s="330">
        <v>11</v>
      </c>
      <c r="D4142" s="325"/>
      <c r="E4142" s="156">
        <v>313</v>
      </c>
      <c r="F4142" s="226"/>
      <c r="G4142" s="331"/>
      <c r="H4142" s="200">
        <f>H4143</f>
        <v>5000</v>
      </c>
      <c r="I4142" s="200">
        <f t="shared" ref="I4142:J4142" si="2474">I4143</f>
        <v>5000</v>
      </c>
      <c r="J4142" s="200">
        <f t="shared" si="2474"/>
        <v>5000</v>
      </c>
    </row>
    <row r="4143" spans="1:10" ht="15" x14ac:dyDescent="0.2">
      <c r="A4143" s="216">
        <v>51255</v>
      </c>
      <c r="B4143" s="214" t="s">
        <v>805</v>
      </c>
      <c r="C4143" s="215">
        <v>11</v>
      </c>
      <c r="D4143" s="216" t="s">
        <v>25</v>
      </c>
      <c r="E4143" s="220">
        <v>3132</v>
      </c>
      <c r="F4143" s="230" t="s">
        <v>280</v>
      </c>
      <c r="H4143" s="334">
        <v>5000</v>
      </c>
      <c r="I4143" s="334">
        <v>5000</v>
      </c>
      <c r="J4143" s="334">
        <v>5000</v>
      </c>
    </row>
    <row r="4144" spans="1:10" s="152" customFormat="1" x14ac:dyDescent="0.2">
      <c r="A4144" s="335">
        <v>51255</v>
      </c>
      <c r="B4144" s="333" t="s">
        <v>805</v>
      </c>
      <c r="C4144" s="286">
        <v>43</v>
      </c>
      <c r="D4144" s="333"/>
      <c r="E4144" s="287">
        <v>31</v>
      </c>
      <c r="F4144" s="288"/>
      <c r="G4144" s="288"/>
      <c r="H4144" s="318">
        <f>H4145+H4149+H4151</f>
        <v>1085000</v>
      </c>
      <c r="I4144" s="318">
        <f t="shared" ref="I4144" si="2475">I4145+I4149+I4151</f>
        <v>1085000</v>
      </c>
      <c r="J4144" s="318">
        <f t="shared" ref="J4144" si="2476">J4145+J4149+J4151</f>
        <v>1085000</v>
      </c>
    </row>
    <row r="4145" spans="1:10" x14ac:dyDescent="0.2">
      <c r="A4145" s="325">
        <v>51255</v>
      </c>
      <c r="B4145" s="329" t="s">
        <v>805</v>
      </c>
      <c r="C4145" s="330">
        <v>43</v>
      </c>
      <c r="D4145" s="325"/>
      <c r="E4145" s="187">
        <v>311</v>
      </c>
      <c r="F4145" s="231"/>
      <c r="G4145" s="331"/>
      <c r="H4145" s="200">
        <f>H4146+H4147+H4148</f>
        <v>902000</v>
      </c>
      <c r="I4145" s="200">
        <f t="shared" ref="I4145:J4145" si="2477">I4146+I4147+I4148</f>
        <v>902000</v>
      </c>
      <c r="J4145" s="200">
        <f t="shared" si="2477"/>
        <v>902000</v>
      </c>
    </row>
    <row r="4146" spans="1:10" ht="15" x14ac:dyDescent="0.2">
      <c r="A4146" s="216">
        <v>51255</v>
      </c>
      <c r="B4146" s="214" t="s">
        <v>805</v>
      </c>
      <c r="C4146" s="215">
        <v>43</v>
      </c>
      <c r="D4146" s="216" t="s">
        <v>25</v>
      </c>
      <c r="E4146" s="188">
        <v>3111</v>
      </c>
      <c r="F4146" s="229" t="s">
        <v>19</v>
      </c>
      <c r="H4146" s="334">
        <v>840000</v>
      </c>
      <c r="I4146" s="334">
        <v>840000</v>
      </c>
      <c r="J4146" s="334">
        <v>840000</v>
      </c>
    </row>
    <row r="4147" spans="1:10" ht="15" x14ac:dyDescent="0.2">
      <c r="A4147" s="216">
        <v>51255</v>
      </c>
      <c r="B4147" s="214" t="s">
        <v>805</v>
      </c>
      <c r="C4147" s="215">
        <v>43</v>
      </c>
      <c r="D4147" s="216" t="s">
        <v>25</v>
      </c>
      <c r="E4147" s="188">
        <v>3112</v>
      </c>
      <c r="F4147" s="229" t="s">
        <v>640</v>
      </c>
      <c r="H4147" s="334">
        <v>42000</v>
      </c>
      <c r="I4147" s="334">
        <v>42000</v>
      </c>
      <c r="J4147" s="334">
        <v>42000</v>
      </c>
    </row>
    <row r="4148" spans="1:10" ht="15" x14ac:dyDescent="0.2">
      <c r="A4148" s="216">
        <v>51255</v>
      </c>
      <c r="B4148" s="214" t="s">
        <v>805</v>
      </c>
      <c r="C4148" s="215">
        <v>43</v>
      </c>
      <c r="D4148" s="216" t="s">
        <v>25</v>
      </c>
      <c r="E4148" s="188">
        <v>3113</v>
      </c>
      <c r="F4148" s="229" t="s">
        <v>20</v>
      </c>
      <c r="H4148" s="334">
        <v>20000</v>
      </c>
      <c r="I4148" s="334">
        <v>20000</v>
      </c>
      <c r="J4148" s="334">
        <v>20000</v>
      </c>
    </row>
    <row r="4149" spans="1:10" x14ac:dyDescent="0.2">
      <c r="A4149" s="325">
        <v>51255</v>
      </c>
      <c r="B4149" s="329" t="s">
        <v>805</v>
      </c>
      <c r="C4149" s="330">
        <v>43</v>
      </c>
      <c r="D4149" s="325"/>
      <c r="E4149" s="156">
        <v>312</v>
      </c>
      <c r="F4149" s="226"/>
      <c r="G4149" s="331"/>
      <c r="H4149" s="200">
        <f>H4150</f>
        <v>48000</v>
      </c>
      <c r="I4149" s="200">
        <f t="shared" ref="I4149:J4149" si="2478">I4150</f>
        <v>48000</v>
      </c>
      <c r="J4149" s="200">
        <f t="shared" si="2478"/>
        <v>48000</v>
      </c>
    </row>
    <row r="4150" spans="1:10" ht="15" x14ac:dyDescent="0.2">
      <c r="A4150" s="216">
        <v>51255</v>
      </c>
      <c r="B4150" s="214" t="s">
        <v>805</v>
      </c>
      <c r="C4150" s="215">
        <v>43</v>
      </c>
      <c r="D4150" s="216" t="s">
        <v>25</v>
      </c>
      <c r="E4150" s="220">
        <v>3121</v>
      </c>
      <c r="F4150" s="230" t="s">
        <v>22</v>
      </c>
      <c r="H4150" s="334">
        <v>48000</v>
      </c>
      <c r="I4150" s="334">
        <v>48000</v>
      </c>
      <c r="J4150" s="334">
        <v>48000</v>
      </c>
    </row>
    <row r="4151" spans="1:10" x14ac:dyDescent="0.2">
      <c r="A4151" s="325">
        <v>51255</v>
      </c>
      <c r="B4151" s="329" t="s">
        <v>805</v>
      </c>
      <c r="C4151" s="330">
        <v>43</v>
      </c>
      <c r="D4151" s="325"/>
      <c r="E4151" s="156">
        <v>313</v>
      </c>
      <c r="F4151" s="226"/>
      <c r="G4151" s="331"/>
      <c r="H4151" s="200">
        <f>H4152</f>
        <v>135000</v>
      </c>
      <c r="I4151" s="200">
        <f t="shared" ref="I4151:J4151" si="2479">I4152</f>
        <v>135000</v>
      </c>
      <c r="J4151" s="200">
        <f t="shared" si="2479"/>
        <v>135000</v>
      </c>
    </row>
    <row r="4152" spans="1:10" ht="15" x14ac:dyDescent="0.2">
      <c r="A4152" s="216">
        <v>51255</v>
      </c>
      <c r="B4152" s="214" t="s">
        <v>805</v>
      </c>
      <c r="C4152" s="215">
        <v>43</v>
      </c>
      <c r="D4152" s="216" t="s">
        <v>25</v>
      </c>
      <c r="E4152" s="220">
        <v>3132</v>
      </c>
      <c r="F4152" s="230" t="s">
        <v>280</v>
      </c>
      <c r="H4152" s="334">
        <v>135000</v>
      </c>
      <c r="I4152" s="334">
        <v>135000</v>
      </c>
      <c r="J4152" s="334">
        <v>135000</v>
      </c>
    </row>
    <row r="4153" spans="1:10" s="152" customFormat="1" x14ac:dyDescent="0.2">
      <c r="A4153" s="335">
        <v>51255</v>
      </c>
      <c r="B4153" s="333" t="s">
        <v>805</v>
      </c>
      <c r="C4153" s="286">
        <v>43</v>
      </c>
      <c r="D4153" s="333"/>
      <c r="E4153" s="287">
        <v>32</v>
      </c>
      <c r="F4153" s="288"/>
      <c r="G4153" s="288"/>
      <c r="H4153" s="318">
        <f t="shared" ref="H4153:J4153" si="2480">H4154+H4159+H4164+H4172</f>
        <v>969000</v>
      </c>
      <c r="I4153" s="318">
        <f t="shared" si="2480"/>
        <v>973000</v>
      </c>
      <c r="J4153" s="318">
        <f t="shared" si="2480"/>
        <v>973000</v>
      </c>
    </row>
    <row r="4154" spans="1:10" x14ac:dyDescent="0.2">
      <c r="A4154" s="325">
        <v>51255</v>
      </c>
      <c r="B4154" s="329" t="s">
        <v>805</v>
      </c>
      <c r="C4154" s="330">
        <v>43</v>
      </c>
      <c r="D4154" s="325"/>
      <c r="E4154" s="187">
        <v>321</v>
      </c>
      <c r="F4154" s="231"/>
      <c r="G4154" s="331"/>
      <c r="H4154" s="200">
        <f>SUM(H4155:H4158)</f>
        <v>66000</v>
      </c>
      <c r="I4154" s="200">
        <f t="shared" ref="I4154:J4154" si="2481">SUM(I4155:I4158)</f>
        <v>66000</v>
      </c>
      <c r="J4154" s="200">
        <f t="shared" si="2481"/>
        <v>66000</v>
      </c>
    </row>
    <row r="4155" spans="1:10" ht="15" x14ac:dyDescent="0.2">
      <c r="A4155" s="216">
        <v>51255</v>
      </c>
      <c r="B4155" s="214" t="s">
        <v>805</v>
      </c>
      <c r="C4155" s="215">
        <v>43</v>
      </c>
      <c r="D4155" s="216" t="s">
        <v>25</v>
      </c>
      <c r="E4155" s="188">
        <v>3211</v>
      </c>
      <c r="F4155" s="229" t="s">
        <v>110</v>
      </c>
      <c r="H4155" s="334">
        <v>6000</v>
      </c>
      <c r="I4155" s="334">
        <v>6000</v>
      </c>
      <c r="J4155" s="334">
        <v>6000</v>
      </c>
    </row>
    <row r="4156" spans="1:10" ht="30" x14ac:dyDescent="0.2">
      <c r="A4156" s="216">
        <v>51255</v>
      </c>
      <c r="B4156" s="214" t="s">
        <v>805</v>
      </c>
      <c r="C4156" s="215">
        <v>43</v>
      </c>
      <c r="D4156" s="216" t="s">
        <v>25</v>
      </c>
      <c r="E4156" s="188">
        <v>3212</v>
      </c>
      <c r="F4156" s="229" t="s">
        <v>111</v>
      </c>
      <c r="H4156" s="334">
        <v>35000</v>
      </c>
      <c r="I4156" s="334">
        <v>35000</v>
      </c>
      <c r="J4156" s="334">
        <v>35000</v>
      </c>
    </row>
    <row r="4157" spans="1:10" ht="15" x14ac:dyDescent="0.2">
      <c r="A4157" s="216">
        <v>51255</v>
      </c>
      <c r="B4157" s="214" t="s">
        <v>805</v>
      </c>
      <c r="C4157" s="215">
        <v>43</v>
      </c>
      <c r="D4157" s="216" t="s">
        <v>25</v>
      </c>
      <c r="E4157" s="188">
        <v>3213</v>
      </c>
      <c r="F4157" s="229" t="s">
        <v>112</v>
      </c>
      <c r="H4157" s="334">
        <v>15000</v>
      </c>
      <c r="I4157" s="334">
        <v>15000</v>
      </c>
      <c r="J4157" s="334">
        <v>15000</v>
      </c>
    </row>
    <row r="4158" spans="1:10" ht="15" x14ac:dyDescent="0.2">
      <c r="A4158" s="216">
        <v>51255</v>
      </c>
      <c r="B4158" s="214" t="s">
        <v>805</v>
      </c>
      <c r="C4158" s="215">
        <v>43</v>
      </c>
      <c r="D4158" s="216" t="s">
        <v>25</v>
      </c>
      <c r="E4158" s="188">
        <v>3214</v>
      </c>
      <c r="F4158" s="229" t="s">
        <v>234</v>
      </c>
      <c r="H4158" s="334">
        <v>10000</v>
      </c>
      <c r="I4158" s="334">
        <v>10000</v>
      </c>
      <c r="J4158" s="334">
        <v>10000</v>
      </c>
    </row>
    <row r="4159" spans="1:10" x14ac:dyDescent="0.2">
      <c r="A4159" s="325">
        <v>51255</v>
      </c>
      <c r="B4159" s="329" t="s">
        <v>805</v>
      </c>
      <c r="C4159" s="330">
        <v>43</v>
      </c>
      <c r="D4159" s="325"/>
      <c r="E4159" s="187">
        <v>322</v>
      </c>
      <c r="F4159" s="231"/>
      <c r="G4159" s="331"/>
      <c r="H4159" s="200">
        <f>SUM(H4160:H4163)</f>
        <v>280000</v>
      </c>
      <c r="I4159" s="200">
        <f t="shared" ref="I4159:J4159" si="2482">SUM(I4160:I4163)</f>
        <v>280000</v>
      </c>
      <c r="J4159" s="200">
        <f t="shared" si="2482"/>
        <v>280000</v>
      </c>
    </row>
    <row r="4160" spans="1:10" ht="15" x14ac:dyDescent="0.2">
      <c r="A4160" s="216">
        <v>51255</v>
      </c>
      <c r="B4160" s="214" t="s">
        <v>805</v>
      </c>
      <c r="C4160" s="215">
        <v>43</v>
      </c>
      <c r="D4160" s="216" t="s">
        <v>25</v>
      </c>
      <c r="E4160" s="188">
        <v>3221</v>
      </c>
      <c r="F4160" s="229" t="s">
        <v>146</v>
      </c>
      <c r="H4160" s="334">
        <v>50000</v>
      </c>
      <c r="I4160" s="334">
        <v>50000</v>
      </c>
      <c r="J4160" s="334">
        <v>50000</v>
      </c>
    </row>
    <row r="4161" spans="1:10" s="152" customFormat="1" x14ac:dyDescent="0.2">
      <c r="A4161" s="216">
        <v>51255</v>
      </c>
      <c r="B4161" s="214" t="s">
        <v>805</v>
      </c>
      <c r="C4161" s="215">
        <v>43</v>
      </c>
      <c r="D4161" s="216" t="s">
        <v>25</v>
      </c>
      <c r="E4161" s="188">
        <v>3223</v>
      </c>
      <c r="F4161" s="229" t="s">
        <v>115</v>
      </c>
      <c r="G4161" s="209"/>
      <c r="H4161" s="334">
        <v>200000</v>
      </c>
      <c r="I4161" s="334">
        <v>200000</v>
      </c>
      <c r="J4161" s="334">
        <v>200000</v>
      </c>
    </row>
    <row r="4162" spans="1:10" ht="30" x14ac:dyDescent="0.2">
      <c r="A4162" s="216">
        <v>51255</v>
      </c>
      <c r="B4162" s="214" t="s">
        <v>805</v>
      </c>
      <c r="C4162" s="215">
        <v>43</v>
      </c>
      <c r="D4162" s="216" t="s">
        <v>25</v>
      </c>
      <c r="E4162" s="188">
        <v>3224</v>
      </c>
      <c r="F4162" s="229" t="s">
        <v>144</v>
      </c>
      <c r="H4162" s="334">
        <v>20000</v>
      </c>
      <c r="I4162" s="334">
        <v>20000</v>
      </c>
      <c r="J4162" s="334">
        <v>20000</v>
      </c>
    </row>
    <row r="4163" spans="1:10" ht="15" x14ac:dyDescent="0.2">
      <c r="A4163" s="216">
        <v>51255</v>
      </c>
      <c r="B4163" s="214" t="s">
        <v>805</v>
      </c>
      <c r="C4163" s="215">
        <v>43</v>
      </c>
      <c r="D4163" s="216" t="s">
        <v>25</v>
      </c>
      <c r="E4163" s="188">
        <v>3225</v>
      </c>
      <c r="F4163" s="229" t="s">
        <v>151</v>
      </c>
      <c r="H4163" s="334">
        <v>10000</v>
      </c>
      <c r="I4163" s="334">
        <v>10000</v>
      </c>
      <c r="J4163" s="334">
        <v>10000</v>
      </c>
    </row>
    <row r="4164" spans="1:10" x14ac:dyDescent="0.2">
      <c r="A4164" s="325">
        <v>51255</v>
      </c>
      <c r="B4164" s="329" t="s">
        <v>805</v>
      </c>
      <c r="C4164" s="330">
        <v>43</v>
      </c>
      <c r="D4164" s="325"/>
      <c r="E4164" s="187">
        <v>323</v>
      </c>
      <c r="F4164" s="231"/>
      <c r="G4164" s="331"/>
      <c r="H4164" s="200">
        <f>SUM(H4165:H4171)</f>
        <v>319000</v>
      </c>
      <c r="I4164" s="200">
        <f t="shared" ref="I4164:J4164" si="2483">SUM(I4165:I4171)</f>
        <v>319000</v>
      </c>
      <c r="J4164" s="200">
        <f t="shared" si="2483"/>
        <v>319000</v>
      </c>
    </row>
    <row r="4165" spans="1:10" ht="15" x14ac:dyDescent="0.2">
      <c r="A4165" s="216">
        <v>51255</v>
      </c>
      <c r="B4165" s="214" t="s">
        <v>805</v>
      </c>
      <c r="C4165" s="215">
        <v>43</v>
      </c>
      <c r="D4165" s="216" t="s">
        <v>25</v>
      </c>
      <c r="E4165" s="188">
        <v>3231</v>
      </c>
      <c r="F4165" s="229" t="s">
        <v>117</v>
      </c>
      <c r="H4165" s="334">
        <v>17000</v>
      </c>
      <c r="I4165" s="334">
        <v>17000</v>
      </c>
      <c r="J4165" s="334">
        <v>17000</v>
      </c>
    </row>
    <row r="4166" spans="1:10" s="152" customFormat="1" x14ac:dyDescent="0.2">
      <c r="A4166" s="216">
        <v>51255</v>
      </c>
      <c r="B4166" s="214" t="s">
        <v>805</v>
      </c>
      <c r="C4166" s="215">
        <v>43</v>
      </c>
      <c r="D4166" s="216" t="s">
        <v>25</v>
      </c>
      <c r="E4166" s="188">
        <v>3232</v>
      </c>
      <c r="F4166" s="229" t="s">
        <v>118</v>
      </c>
      <c r="G4166" s="209"/>
      <c r="H4166" s="334">
        <v>100000</v>
      </c>
      <c r="I4166" s="334">
        <v>100000</v>
      </c>
      <c r="J4166" s="334">
        <v>100000</v>
      </c>
    </row>
    <row r="4167" spans="1:10" ht="15" x14ac:dyDescent="0.2">
      <c r="A4167" s="216">
        <v>51255</v>
      </c>
      <c r="B4167" s="214" t="s">
        <v>805</v>
      </c>
      <c r="C4167" s="215">
        <v>43</v>
      </c>
      <c r="D4167" s="216" t="s">
        <v>25</v>
      </c>
      <c r="E4167" s="188">
        <v>3233</v>
      </c>
      <c r="F4167" s="229" t="s">
        <v>119</v>
      </c>
      <c r="H4167" s="334">
        <v>10000</v>
      </c>
      <c r="I4167" s="334">
        <v>10000</v>
      </c>
      <c r="J4167" s="334">
        <v>10000</v>
      </c>
    </row>
    <row r="4168" spans="1:10" s="152" customFormat="1" x14ac:dyDescent="0.2">
      <c r="A4168" s="216">
        <v>51255</v>
      </c>
      <c r="B4168" s="214" t="s">
        <v>805</v>
      </c>
      <c r="C4168" s="215">
        <v>43</v>
      </c>
      <c r="D4168" s="216" t="s">
        <v>25</v>
      </c>
      <c r="E4168" s="188">
        <v>3234</v>
      </c>
      <c r="F4168" s="229" t="s">
        <v>120</v>
      </c>
      <c r="G4168" s="209"/>
      <c r="H4168" s="334">
        <v>17000</v>
      </c>
      <c r="I4168" s="334">
        <v>17000</v>
      </c>
      <c r="J4168" s="334">
        <v>17000</v>
      </c>
    </row>
    <row r="4169" spans="1:10" ht="15" x14ac:dyDescent="0.2">
      <c r="A4169" s="216">
        <v>51255</v>
      </c>
      <c r="B4169" s="214" t="s">
        <v>805</v>
      </c>
      <c r="C4169" s="215">
        <v>43</v>
      </c>
      <c r="D4169" s="216" t="s">
        <v>25</v>
      </c>
      <c r="E4169" s="188">
        <v>3237</v>
      </c>
      <c r="F4169" s="229" t="s">
        <v>36</v>
      </c>
      <c r="H4169" s="334">
        <v>90000</v>
      </c>
      <c r="I4169" s="334">
        <v>90000</v>
      </c>
      <c r="J4169" s="334">
        <v>90000</v>
      </c>
    </row>
    <row r="4170" spans="1:10" s="152" customFormat="1" x14ac:dyDescent="0.2">
      <c r="A4170" s="216">
        <v>51255</v>
      </c>
      <c r="B4170" s="214" t="s">
        <v>805</v>
      </c>
      <c r="C4170" s="215">
        <v>43</v>
      </c>
      <c r="D4170" s="216" t="s">
        <v>25</v>
      </c>
      <c r="E4170" s="188">
        <v>3238</v>
      </c>
      <c r="F4170" s="229" t="s">
        <v>122</v>
      </c>
      <c r="G4170" s="209"/>
      <c r="H4170" s="334">
        <v>35000</v>
      </c>
      <c r="I4170" s="334">
        <v>35000</v>
      </c>
      <c r="J4170" s="334">
        <v>35000</v>
      </c>
    </row>
    <row r="4171" spans="1:10" ht="15" x14ac:dyDescent="0.2">
      <c r="A4171" s="216">
        <v>51255</v>
      </c>
      <c r="B4171" s="214" t="s">
        <v>805</v>
      </c>
      <c r="C4171" s="215">
        <v>43</v>
      </c>
      <c r="D4171" s="216" t="s">
        <v>25</v>
      </c>
      <c r="E4171" s="188">
        <v>3239</v>
      </c>
      <c r="F4171" s="229" t="s">
        <v>41</v>
      </c>
      <c r="H4171" s="334">
        <v>50000</v>
      </c>
      <c r="I4171" s="334">
        <v>50000</v>
      </c>
      <c r="J4171" s="334">
        <v>50000</v>
      </c>
    </row>
    <row r="4172" spans="1:10" s="152" customFormat="1" x14ac:dyDescent="0.2">
      <c r="A4172" s="325">
        <v>51255</v>
      </c>
      <c r="B4172" s="329" t="s">
        <v>805</v>
      </c>
      <c r="C4172" s="330">
        <v>43</v>
      </c>
      <c r="D4172" s="325"/>
      <c r="E4172" s="187">
        <v>329</v>
      </c>
      <c r="F4172" s="231"/>
      <c r="G4172" s="331"/>
      <c r="H4172" s="200">
        <f>SUM(H4173:H4178)</f>
        <v>304000</v>
      </c>
      <c r="I4172" s="200">
        <f t="shared" ref="I4172:J4172" si="2484">SUM(I4173:I4178)</f>
        <v>308000</v>
      </c>
      <c r="J4172" s="200">
        <f t="shared" si="2484"/>
        <v>308000</v>
      </c>
    </row>
    <row r="4173" spans="1:10" ht="30" x14ac:dyDescent="0.2">
      <c r="A4173" s="216">
        <v>51255</v>
      </c>
      <c r="B4173" s="214" t="s">
        <v>805</v>
      </c>
      <c r="C4173" s="215">
        <v>43</v>
      </c>
      <c r="D4173" s="342" t="s">
        <v>25</v>
      </c>
      <c r="E4173" s="343">
        <v>3291</v>
      </c>
      <c r="F4173" s="229" t="s">
        <v>152</v>
      </c>
      <c r="H4173" s="334">
        <v>160000</v>
      </c>
      <c r="I4173" s="334">
        <v>160000</v>
      </c>
      <c r="J4173" s="334">
        <v>160000</v>
      </c>
    </row>
    <row r="4174" spans="1:10" ht="15" x14ac:dyDescent="0.2">
      <c r="A4174" s="216">
        <v>51255</v>
      </c>
      <c r="B4174" s="214" t="s">
        <v>805</v>
      </c>
      <c r="C4174" s="215">
        <v>43</v>
      </c>
      <c r="D4174" s="342" t="s">
        <v>25</v>
      </c>
      <c r="E4174" s="343">
        <v>3292</v>
      </c>
      <c r="F4174" s="229" t="s">
        <v>123</v>
      </c>
      <c r="H4174" s="334">
        <v>20000</v>
      </c>
      <c r="I4174" s="334">
        <v>20000</v>
      </c>
      <c r="J4174" s="334">
        <v>20000</v>
      </c>
    </row>
    <row r="4175" spans="1:10" ht="15" x14ac:dyDescent="0.2">
      <c r="A4175" s="216">
        <v>51255</v>
      </c>
      <c r="B4175" s="214" t="s">
        <v>805</v>
      </c>
      <c r="C4175" s="215">
        <v>43</v>
      </c>
      <c r="D4175" s="342" t="s">
        <v>25</v>
      </c>
      <c r="E4175" s="343">
        <v>3293</v>
      </c>
      <c r="F4175" s="229" t="s">
        <v>124</v>
      </c>
      <c r="H4175" s="334">
        <v>15000</v>
      </c>
      <c r="I4175" s="334">
        <v>20000</v>
      </c>
      <c r="J4175" s="334">
        <v>20000</v>
      </c>
    </row>
    <row r="4176" spans="1:10" s="152" customFormat="1" x14ac:dyDescent="0.2">
      <c r="A4176" s="216">
        <v>51255</v>
      </c>
      <c r="B4176" s="214" t="s">
        <v>805</v>
      </c>
      <c r="C4176" s="215">
        <v>43</v>
      </c>
      <c r="D4176" s="342" t="s">
        <v>25</v>
      </c>
      <c r="E4176" s="343">
        <v>3294</v>
      </c>
      <c r="F4176" s="229" t="s">
        <v>611</v>
      </c>
      <c r="G4176" s="209"/>
      <c r="H4176" s="334">
        <v>102000</v>
      </c>
      <c r="I4176" s="334">
        <v>102000</v>
      </c>
      <c r="J4176" s="334">
        <v>102000</v>
      </c>
    </row>
    <row r="4177" spans="1:10" ht="15" x14ac:dyDescent="0.2">
      <c r="A4177" s="216">
        <v>51255</v>
      </c>
      <c r="B4177" s="214" t="s">
        <v>805</v>
      </c>
      <c r="C4177" s="215">
        <v>43</v>
      </c>
      <c r="D4177" s="342" t="s">
        <v>25</v>
      </c>
      <c r="E4177" s="343">
        <v>3295</v>
      </c>
      <c r="F4177" s="229" t="s">
        <v>237</v>
      </c>
      <c r="H4177" s="334">
        <v>5000</v>
      </c>
      <c r="I4177" s="334">
        <v>5000</v>
      </c>
      <c r="J4177" s="334">
        <v>5000</v>
      </c>
    </row>
    <row r="4178" spans="1:10" ht="15" x14ac:dyDescent="0.2">
      <c r="A4178" s="216">
        <v>51255</v>
      </c>
      <c r="B4178" s="214" t="s">
        <v>805</v>
      </c>
      <c r="C4178" s="215">
        <v>43</v>
      </c>
      <c r="D4178" s="342" t="s">
        <v>25</v>
      </c>
      <c r="E4178" s="343">
        <v>3299</v>
      </c>
      <c r="F4178" s="229" t="s">
        <v>125</v>
      </c>
      <c r="H4178" s="334">
        <v>2000</v>
      </c>
      <c r="I4178" s="334">
        <v>1000</v>
      </c>
      <c r="J4178" s="334">
        <v>1000</v>
      </c>
    </row>
    <row r="4179" spans="1:10" s="152" customFormat="1" x14ac:dyDescent="0.2">
      <c r="A4179" s="335">
        <v>51255</v>
      </c>
      <c r="B4179" s="333" t="s">
        <v>805</v>
      </c>
      <c r="C4179" s="286">
        <v>43</v>
      </c>
      <c r="D4179" s="333"/>
      <c r="E4179" s="287">
        <v>34</v>
      </c>
      <c r="F4179" s="288"/>
      <c r="G4179" s="288"/>
      <c r="H4179" s="318">
        <f>H4180</f>
        <v>6500</v>
      </c>
      <c r="I4179" s="318">
        <f t="shared" ref="I4179" si="2485">I4180</f>
        <v>6500</v>
      </c>
      <c r="J4179" s="318">
        <f t="shared" ref="J4179" si="2486">J4180</f>
        <v>6500</v>
      </c>
    </row>
    <row r="4180" spans="1:10" x14ac:dyDescent="0.2">
      <c r="A4180" s="325">
        <v>51255</v>
      </c>
      <c r="B4180" s="329" t="s">
        <v>805</v>
      </c>
      <c r="C4180" s="330">
        <v>43</v>
      </c>
      <c r="D4180" s="325"/>
      <c r="E4180" s="187">
        <v>343</v>
      </c>
      <c r="F4180" s="231"/>
      <c r="G4180" s="331"/>
      <c r="H4180" s="200">
        <f>H4181+H4182+H4183</f>
        <v>6500</v>
      </c>
      <c r="I4180" s="200">
        <f t="shared" ref="I4180" si="2487">I4181+I4182+I4183</f>
        <v>6500</v>
      </c>
      <c r="J4180" s="200">
        <f t="shared" ref="J4180" si="2488">J4181+J4182+J4183</f>
        <v>6500</v>
      </c>
    </row>
    <row r="4181" spans="1:10" ht="15" x14ac:dyDescent="0.2">
      <c r="A4181" s="216">
        <v>51255</v>
      </c>
      <c r="B4181" s="214" t="s">
        <v>805</v>
      </c>
      <c r="C4181" s="215">
        <v>43</v>
      </c>
      <c r="D4181" s="216" t="s">
        <v>25</v>
      </c>
      <c r="E4181" s="188">
        <v>3431</v>
      </c>
      <c r="F4181" s="229" t="s">
        <v>153</v>
      </c>
      <c r="H4181" s="334">
        <v>4500</v>
      </c>
      <c r="I4181" s="334">
        <v>4500</v>
      </c>
      <c r="J4181" s="334">
        <v>4500</v>
      </c>
    </row>
    <row r="4182" spans="1:10" ht="15" x14ac:dyDescent="0.2">
      <c r="A4182" s="216">
        <v>51255</v>
      </c>
      <c r="B4182" s="214" t="s">
        <v>805</v>
      </c>
      <c r="C4182" s="215">
        <v>43</v>
      </c>
      <c r="D4182" s="216" t="s">
        <v>25</v>
      </c>
      <c r="E4182" s="188">
        <v>3433</v>
      </c>
      <c r="F4182" s="229" t="s">
        <v>126</v>
      </c>
      <c r="H4182" s="334">
        <v>1000</v>
      </c>
      <c r="I4182" s="334">
        <v>1000</v>
      </c>
      <c r="J4182" s="334">
        <v>1000</v>
      </c>
    </row>
    <row r="4183" spans="1:10" ht="15" x14ac:dyDescent="0.2">
      <c r="A4183" s="216">
        <v>51255</v>
      </c>
      <c r="B4183" s="214" t="s">
        <v>805</v>
      </c>
      <c r="C4183" s="215">
        <v>43</v>
      </c>
      <c r="D4183" s="216" t="s">
        <v>25</v>
      </c>
      <c r="E4183" s="188">
        <v>3434</v>
      </c>
      <c r="F4183" s="229" t="s">
        <v>127</v>
      </c>
      <c r="H4183" s="334">
        <v>1000</v>
      </c>
      <c r="I4183" s="334">
        <v>1000</v>
      </c>
      <c r="J4183" s="334">
        <v>1000</v>
      </c>
    </row>
    <row r="4184" spans="1:10" x14ac:dyDescent="0.2">
      <c r="A4184" s="335">
        <v>51255</v>
      </c>
      <c r="B4184" s="333" t="s">
        <v>805</v>
      </c>
      <c r="C4184" s="286">
        <v>43</v>
      </c>
      <c r="D4184" s="333"/>
      <c r="E4184" s="287">
        <v>42</v>
      </c>
      <c r="F4184" s="288"/>
      <c r="G4184" s="288"/>
      <c r="H4184" s="318">
        <f>H4185+H4187</f>
        <v>25000</v>
      </c>
      <c r="I4184" s="318">
        <f t="shared" ref="I4184:J4184" si="2489">I4185+I4187</f>
        <v>30000</v>
      </c>
      <c r="J4184" s="318">
        <f t="shared" si="2489"/>
        <v>30000</v>
      </c>
    </row>
    <row r="4185" spans="1:10" x14ac:dyDescent="0.2">
      <c r="A4185" s="325">
        <v>51255</v>
      </c>
      <c r="B4185" s="329" t="s">
        <v>805</v>
      </c>
      <c r="C4185" s="330">
        <v>43</v>
      </c>
      <c r="D4185" s="325"/>
      <c r="E4185" s="187">
        <v>422</v>
      </c>
      <c r="F4185" s="231"/>
      <c r="G4185" s="331"/>
      <c r="H4185" s="200">
        <f>H4186</f>
        <v>20000</v>
      </c>
      <c r="I4185" s="200">
        <f t="shared" ref="I4185:J4185" si="2490">I4186</f>
        <v>25000</v>
      </c>
      <c r="J4185" s="200">
        <f t="shared" si="2490"/>
        <v>25000</v>
      </c>
    </row>
    <row r="4186" spans="1:10" ht="15" x14ac:dyDescent="0.2">
      <c r="A4186" s="216">
        <v>51255</v>
      </c>
      <c r="B4186" s="214" t="s">
        <v>805</v>
      </c>
      <c r="C4186" s="215">
        <v>43</v>
      </c>
      <c r="D4186" s="216" t="s">
        <v>25</v>
      </c>
      <c r="E4186" s="188">
        <v>4221</v>
      </c>
      <c r="F4186" s="229" t="s">
        <v>129</v>
      </c>
      <c r="H4186" s="334">
        <v>20000</v>
      </c>
      <c r="I4186" s="334">
        <v>25000</v>
      </c>
      <c r="J4186" s="334">
        <v>25000</v>
      </c>
    </row>
    <row r="4187" spans="1:10" x14ac:dyDescent="0.2">
      <c r="A4187" s="325">
        <v>51255</v>
      </c>
      <c r="B4187" s="329" t="s">
        <v>805</v>
      </c>
      <c r="C4187" s="330">
        <v>43</v>
      </c>
      <c r="D4187" s="325"/>
      <c r="E4187" s="187">
        <v>426</v>
      </c>
      <c r="F4187" s="231"/>
      <c r="G4187" s="331"/>
      <c r="H4187" s="200">
        <f>H4188</f>
        <v>5000</v>
      </c>
      <c r="I4187" s="200">
        <f t="shared" ref="I4187:J4187" si="2491">I4188</f>
        <v>5000</v>
      </c>
      <c r="J4187" s="200">
        <f t="shared" si="2491"/>
        <v>5000</v>
      </c>
    </row>
    <row r="4188" spans="1:10" ht="15" x14ac:dyDescent="0.2">
      <c r="A4188" s="216">
        <v>51255</v>
      </c>
      <c r="B4188" s="214" t="s">
        <v>805</v>
      </c>
      <c r="C4188" s="215">
        <v>43</v>
      </c>
      <c r="D4188" s="216" t="s">
        <v>25</v>
      </c>
      <c r="E4188" s="188">
        <v>4262</v>
      </c>
      <c r="F4188" s="229" t="s">
        <v>135</v>
      </c>
      <c r="H4188" s="334">
        <v>5000</v>
      </c>
      <c r="I4188" s="334">
        <v>5000</v>
      </c>
      <c r="J4188" s="334">
        <v>5000</v>
      </c>
    </row>
    <row r="4189" spans="1:10" ht="33.75" x14ac:dyDescent="0.2">
      <c r="A4189" s="391">
        <v>51255</v>
      </c>
      <c r="B4189" s="297" t="s">
        <v>806</v>
      </c>
      <c r="C4189" s="297"/>
      <c r="D4189" s="297"/>
      <c r="E4189" s="298"/>
      <c r="F4189" s="300" t="s">
        <v>777</v>
      </c>
      <c r="G4189" s="301" t="s">
        <v>692</v>
      </c>
      <c r="H4189" s="302">
        <f>H4190+H4194+H4197</f>
        <v>11950000</v>
      </c>
      <c r="I4189" s="302">
        <f t="shared" ref="I4189:J4189" si="2492">I4190+I4194+I4197</f>
        <v>12500000</v>
      </c>
      <c r="J4189" s="302">
        <f t="shared" si="2492"/>
        <v>12500000</v>
      </c>
    </row>
    <row r="4190" spans="1:10" x14ac:dyDescent="0.2">
      <c r="A4190" s="335">
        <v>51255</v>
      </c>
      <c r="B4190" s="333" t="s">
        <v>806</v>
      </c>
      <c r="C4190" s="286">
        <v>11</v>
      </c>
      <c r="D4190" s="333"/>
      <c r="E4190" s="287">
        <v>32</v>
      </c>
      <c r="F4190" s="288"/>
      <c r="G4190" s="288"/>
      <c r="H4190" s="318">
        <f>H4191</f>
        <v>2350000</v>
      </c>
      <c r="I4190" s="318">
        <f t="shared" ref="I4190:J4190" si="2493">I4191</f>
        <v>2600000</v>
      </c>
      <c r="J4190" s="318">
        <f t="shared" si="2493"/>
        <v>2700000</v>
      </c>
    </row>
    <row r="4191" spans="1:10" x14ac:dyDescent="0.2">
      <c r="A4191" s="325">
        <v>51255</v>
      </c>
      <c r="B4191" s="329" t="s">
        <v>806</v>
      </c>
      <c r="C4191" s="330">
        <v>11</v>
      </c>
      <c r="D4191" s="325"/>
      <c r="E4191" s="187">
        <v>323</v>
      </c>
      <c r="F4191" s="231"/>
      <c r="G4191" s="331"/>
      <c r="H4191" s="200">
        <f>H4192+H4193</f>
        <v>2350000</v>
      </c>
      <c r="I4191" s="200">
        <f t="shared" ref="I4191:J4191" si="2494">I4192+I4193</f>
        <v>2600000</v>
      </c>
      <c r="J4191" s="200">
        <f t="shared" si="2494"/>
        <v>2700000</v>
      </c>
    </row>
    <row r="4192" spans="1:10" ht="15" x14ac:dyDescent="0.2">
      <c r="A4192" s="216">
        <v>51255</v>
      </c>
      <c r="B4192" s="214" t="s">
        <v>806</v>
      </c>
      <c r="C4192" s="215">
        <v>11</v>
      </c>
      <c r="D4192" s="216" t="s">
        <v>25</v>
      </c>
      <c r="E4192" s="188">
        <v>3232</v>
      </c>
      <c r="F4192" s="229" t="s">
        <v>118</v>
      </c>
      <c r="H4192" s="334">
        <v>2250000</v>
      </c>
      <c r="I4192" s="334">
        <v>2500000</v>
      </c>
      <c r="J4192" s="334">
        <v>2500000</v>
      </c>
    </row>
    <row r="4193" spans="1:11" ht="15" x14ac:dyDescent="0.2">
      <c r="A4193" s="216">
        <v>51255</v>
      </c>
      <c r="B4193" s="214" t="s">
        <v>806</v>
      </c>
      <c r="C4193" s="215">
        <v>11</v>
      </c>
      <c r="D4193" s="216" t="s">
        <v>25</v>
      </c>
      <c r="E4193" s="188">
        <v>3237</v>
      </c>
      <c r="F4193" s="229" t="s">
        <v>36</v>
      </c>
      <c r="H4193" s="334">
        <v>100000</v>
      </c>
      <c r="I4193" s="334">
        <v>100000</v>
      </c>
      <c r="J4193" s="334">
        <v>200000</v>
      </c>
    </row>
    <row r="4194" spans="1:11" x14ac:dyDescent="0.2">
      <c r="A4194" s="335">
        <v>51255</v>
      </c>
      <c r="B4194" s="333" t="s">
        <v>806</v>
      </c>
      <c r="C4194" s="286">
        <v>11</v>
      </c>
      <c r="D4194" s="333"/>
      <c r="E4194" s="287">
        <v>42</v>
      </c>
      <c r="F4194" s="288"/>
      <c r="G4194" s="288"/>
      <c r="H4194" s="318">
        <f>H4195</f>
        <v>7600000</v>
      </c>
      <c r="I4194" s="318">
        <f t="shared" ref="I4194:J4194" si="2495">I4195</f>
        <v>7900000</v>
      </c>
      <c r="J4194" s="318">
        <f t="shared" si="2495"/>
        <v>7800000</v>
      </c>
    </row>
    <row r="4195" spans="1:11" x14ac:dyDescent="0.2">
      <c r="A4195" s="325">
        <v>51255</v>
      </c>
      <c r="B4195" s="329" t="s">
        <v>806</v>
      </c>
      <c r="C4195" s="330">
        <v>11</v>
      </c>
      <c r="D4195" s="325"/>
      <c r="E4195" s="187">
        <v>421</v>
      </c>
      <c r="F4195" s="231"/>
      <c r="G4195" s="331"/>
      <c r="H4195" s="200">
        <f>H4196</f>
        <v>7600000</v>
      </c>
      <c r="I4195" s="200">
        <f t="shared" ref="I4195:J4195" si="2496">I4196</f>
        <v>7900000</v>
      </c>
      <c r="J4195" s="200">
        <f t="shared" si="2496"/>
        <v>7800000</v>
      </c>
    </row>
    <row r="4196" spans="1:11" ht="15" x14ac:dyDescent="0.2">
      <c r="A4196" s="216">
        <v>51255</v>
      </c>
      <c r="B4196" s="214" t="s">
        <v>806</v>
      </c>
      <c r="C4196" s="215">
        <v>11</v>
      </c>
      <c r="D4196" s="216" t="s">
        <v>25</v>
      </c>
      <c r="E4196" s="188">
        <v>4214</v>
      </c>
      <c r="F4196" s="229" t="s">
        <v>154</v>
      </c>
      <c r="H4196" s="334">
        <v>7600000</v>
      </c>
      <c r="I4196" s="334">
        <v>7900000</v>
      </c>
      <c r="J4196" s="334">
        <v>7800000</v>
      </c>
    </row>
    <row r="4197" spans="1:11" x14ac:dyDescent="0.2">
      <c r="A4197" s="335">
        <v>51255</v>
      </c>
      <c r="B4197" s="333" t="s">
        <v>806</v>
      </c>
      <c r="C4197" s="286">
        <v>52</v>
      </c>
      <c r="D4197" s="333"/>
      <c r="E4197" s="287">
        <v>42</v>
      </c>
      <c r="F4197" s="288"/>
      <c r="G4197" s="288"/>
      <c r="H4197" s="318">
        <f>H4198</f>
        <v>2000000</v>
      </c>
      <c r="I4197" s="318">
        <f t="shared" ref="I4197:J4197" si="2497">I4198</f>
        <v>2000000</v>
      </c>
      <c r="J4197" s="318">
        <f t="shared" si="2497"/>
        <v>2000000</v>
      </c>
    </row>
    <row r="4198" spans="1:11" x14ac:dyDescent="0.2">
      <c r="A4198" s="325">
        <v>51255</v>
      </c>
      <c r="B4198" s="329" t="s">
        <v>806</v>
      </c>
      <c r="C4198" s="330">
        <v>52</v>
      </c>
      <c r="D4198" s="325"/>
      <c r="E4198" s="187">
        <v>421</v>
      </c>
      <c r="F4198" s="231"/>
      <c r="G4198" s="331"/>
      <c r="H4198" s="200">
        <f>H4199</f>
        <v>2000000</v>
      </c>
      <c r="I4198" s="200">
        <f t="shared" ref="I4198:J4198" si="2498">I4199</f>
        <v>2000000</v>
      </c>
      <c r="J4198" s="200">
        <f t="shared" si="2498"/>
        <v>2000000</v>
      </c>
    </row>
    <row r="4199" spans="1:11" ht="15" x14ac:dyDescent="0.2">
      <c r="A4199" s="216">
        <v>51255</v>
      </c>
      <c r="B4199" s="214" t="s">
        <v>806</v>
      </c>
      <c r="C4199" s="215">
        <v>52</v>
      </c>
      <c r="D4199" s="216" t="s">
        <v>25</v>
      </c>
      <c r="E4199" s="188">
        <v>4214</v>
      </c>
      <c r="F4199" s="229" t="s">
        <v>154</v>
      </c>
      <c r="H4199" s="334">
        <v>2000000</v>
      </c>
      <c r="I4199" s="334">
        <v>2000000</v>
      </c>
      <c r="J4199" s="334">
        <v>2000000</v>
      </c>
    </row>
    <row r="4200" spans="1:11" x14ac:dyDescent="0.2">
      <c r="A4200" s="397"/>
      <c r="B4200" s="374"/>
      <c r="C4200" s="375"/>
      <c r="D4200" s="376"/>
      <c r="E4200" s="377"/>
      <c r="F4200" s="378"/>
      <c r="G4200" s="379"/>
      <c r="H4200" s="380"/>
      <c r="I4200" s="380"/>
      <c r="J4200" s="380"/>
      <c r="K4200" s="366"/>
    </row>
    <row r="4201" spans="1:11" x14ac:dyDescent="0.2">
      <c r="A4201" s="398"/>
      <c r="B4201" s="381"/>
      <c r="C4201" s="382"/>
      <c r="D4201" s="383"/>
      <c r="E4201" s="384"/>
      <c r="F4201" s="385"/>
      <c r="G4201" s="386"/>
      <c r="H4201" s="387"/>
      <c r="I4201" s="387"/>
      <c r="J4201" s="387"/>
      <c r="K4201" s="366"/>
    </row>
    <row r="4202" spans="1:11" x14ac:dyDescent="0.2">
      <c r="A4202" s="398"/>
      <c r="B4202" s="381"/>
      <c r="C4202" s="382"/>
      <c r="D4202" s="383"/>
      <c r="E4202" s="384"/>
      <c r="F4202" s="385"/>
      <c r="G4202" s="386"/>
      <c r="H4202" s="387"/>
      <c r="I4202" s="387"/>
      <c r="J4202" s="387"/>
      <c r="K4202" s="366"/>
    </row>
    <row r="4203" spans="1:11" ht="15" x14ac:dyDescent="0.2">
      <c r="A4203" s="383"/>
      <c r="B4203" s="388" t="s">
        <v>927</v>
      </c>
      <c r="C4203" s="382"/>
      <c r="D4203" s="383"/>
      <c r="E4203" s="384"/>
      <c r="F4203" s="385"/>
      <c r="G4203" s="386"/>
      <c r="H4203" s="387"/>
      <c r="I4203" s="387"/>
      <c r="J4203" s="387"/>
      <c r="K4203" s="366"/>
    </row>
    <row r="4204" spans="1:11" x14ac:dyDescent="0.2">
      <c r="A4204" s="398"/>
      <c r="B4204" s="381"/>
      <c r="C4204" s="382"/>
      <c r="D4204" s="383"/>
      <c r="E4204" s="384"/>
      <c r="F4204" s="385"/>
      <c r="G4204" s="386"/>
      <c r="H4204" s="443" t="s">
        <v>928</v>
      </c>
      <c r="I4204" s="443"/>
      <c r="J4204" s="387"/>
      <c r="K4204" s="366"/>
    </row>
    <row r="4205" spans="1:11" x14ac:dyDescent="0.2">
      <c r="A4205" s="398"/>
      <c r="B4205" s="381"/>
      <c r="C4205" s="382"/>
      <c r="D4205" s="383"/>
      <c r="E4205" s="384"/>
      <c r="F4205" s="385"/>
      <c r="G4205" s="386"/>
      <c r="H4205" s="443" t="s">
        <v>929</v>
      </c>
      <c r="I4205" s="443"/>
      <c r="J4205" s="387"/>
      <c r="K4205" s="366"/>
    </row>
    <row r="4206" spans="1:11" x14ac:dyDescent="0.2">
      <c r="A4206" s="399"/>
      <c r="B4206" s="367"/>
      <c r="C4206" s="368"/>
      <c r="D4206" s="369"/>
      <c r="E4206" s="370"/>
      <c r="F4206" s="371"/>
      <c r="G4206" s="372"/>
      <c r="H4206" s="373"/>
      <c r="I4206" s="373"/>
      <c r="J4206" s="373"/>
    </row>
  </sheetData>
  <mergeCells count="33">
    <mergeCell ref="H4204:I4204"/>
    <mergeCell ref="H4205:I4205"/>
    <mergeCell ref="B3272:E3272"/>
    <mergeCell ref="B4133:E4133"/>
    <mergeCell ref="B3513:E3513"/>
    <mergeCell ref="B3655:E3655"/>
    <mergeCell ref="B3796:E3796"/>
    <mergeCell ref="B4020:E4020"/>
    <mergeCell ref="B1858:F1858"/>
    <mergeCell ref="B1859:E1859"/>
    <mergeCell ref="B2420:E2420"/>
    <mergeCell ref="B2667:E2667"/>
    <mergeCell ref="B2883:E2883"/>
    <mergeCell ref="B1672:F1672"/>
    <mergeCell ref="B1771:F1771"/>
    <mergeCell ref="B1590:E1590"/>
    <mergeCell ref="B569:F569"/>
    <mergeCell ref="B778:F778"/>
    <mergeCell ref="B779:F779"/>
    <mergeCell ref="B988:F988"/>
    <mergeCell ref="B1047:F1047"/>
    <mergeCell ref="B1102:F1102"/>
    <mergeCell ref="B1103:F1103"/>
    <mergeCell ref="B1356:F1356"/>
    <mergeCell ref="B1426:F1426"/>
    <mergeCell ref="B1427:E1427"/>
    <mergeCell ref="B1523:E1523"/>
    <mergeCell ref="B253:F253"/>
    <mergeCell ref="B2:F2"/>
    <mergeCell ref="B3:F3"/>
    <mergeCell ref="B4:F4"/>
    <mergeCell ref="B166:F166"/>
    <mergeCell ref="B167:F167"/>
  </mergeCells>
  <pageMargins left="0.35433070866141736" right="0.19685039370078741" top="0.37" bottom="0.27559055118110237" header="0.19685039370078741" footer="0.15748031496062992"/>
  <pageSetup paperSize="9" scale="54" orientation="portrait" r:id="rId1"/>
  <headerFooter alignWithMargins="0">
    <oddHeader>&amp;C&amp;"Arial,Bold"&amp;14Financijski plan Ministarstva mora, prometa i infrastrukture za razdoblje 2021.-2023.</oddHeader>
    <oddFooter>&amp;C&amp;P</oddFooter>
  </headerFooter>
  <rowBreaks count="48" manualBreakCount="48">
    <brk id="88" max="9" man="1"/>
    <brk id="168" max="9" man="1"/>
    <brk id="240" max="9" man="1"/>
    <brk id="332" max="9" man="1"/>
    <brk id="410" max="9" man="1"/>
    <brk id="499" max="9" man="1"/>
    <brk id="584" max="9" man="1"/>
    <brk id="674" max="9" man="1"/>
    <brk id="767" max="9" man="1"/>
    <brk id="835" max="9" man="1"/>
    <brk id="921" max="9" man="1"/>
    <brk id="1007" max="9" man="1"/>
    <brk id="1084" max="9" man="1"/>
    <brk id="1171" max="9" man="1"/>
    <brk id="1256" max="9" man="1"/>
    <brk id="1340" max="9" man="1"/>
    <brk id="1419" max="9" man="1"/>
    <brk id="1508" max="9" man="1"/>
    <brk id="1597" max="9" man="1"/>
    <brk id="1689" max="9" man="1"/>
    <brk id="1777" max="9" man="1"/>
    <brk id="1866" max="9" man="1"/>
    <brk id="1951" max="9" man="1"/>
    <brk id="2027" max="9" man="1"/>
    <brk id="2110" max="9" man="1"/>
    <brk id="2195" max="9" man="1"/>
    <brk id="2365" max="9" man="1"/>
    <brk id="2449" max="9" man="1"/>
    <brk id="2529" max="9" man="1"/>
    <brk id="2609" max="9" man="1"/>
    <brk id="2687" max="9" man="1"/>
    <brk id="2763" max="9" man="1"/>
    <brk id="2851" max="9" man="1"/>
    <brk id="2939" max="9" man="1"/>
    <brk id="3017" max="9" man="1"/>
    <brk id="3108" max="9" man="1"/>
    <brk id="3197" max="9" man="1"/>
    <brk id="3288" max="9" man="1"/>
    <brk id="3367" max="9" man="1"/>
    <brk id="3458" max="9" man="1"/>
    <brk id="3544" max="9" man="1"/>
    <brk id="3627" max="9" man="1"/>
    <brk id="3718" max="9" man="1"/>
    <brk id="3807" max="9" man="1"/>
    <brk id="3897" max="9" man="1"/>
    <brk id="3990" max="9" man="1"/>
    <brk id="4082" max="9" man="1"/>
    <brk id="4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ANALIZA</vt:lpstr>
      <vt:lpstr>2021.-2023.</vt:lpstr>
      <vt:lpstr>'2021.-2023.'!Print_Area</vt:lpstr>
      <vt:lpstr>ANALIZA!Print_Area</vt:lpstr>
      <vt:lpstr>'2021.-2023.'!Print_Titles</vt:lpstr>
      <vt:lpstr>ANALIZA!Print_Titles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Andreja Sladoljev</cp:lastModifiedBy>
  <cp:lastPrinted>2020-10-20T13:46:31Z</cp:lastPrinted>
  <dcterms:created xsi:type="dcterms:W3CDTF">2003-08-01T05:44:34Z</dcterms:created>
  <dcterms:modified xsi:type="dcterms:W3CDTF">2021-03-17T12:05:33Z</dcterms:modified>
</cp:coreProperties>
</file>